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25215" windowHeight="10425" tabRatio="805"/>
  </bookViews>
  <sheets>
    <sheet name="Q4Jan-Mar" sheetId="22" r:id="rId1"/>
  </sheets>
  <definedNames>
    <definedName name="_xlnm._FilterDatabase" localSheetId="0" hidden="1">'Q4Jan-Mar'!$A$1:$R$56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2" l="1"/>
  <c r="Q19" i="22"/>
  <c r="J22" i="22"/>
  <c r="N28" i="22"/>
  <c r="Q28" i="22"/>
  <c r="N29" i="22"/>
  <c r="Q29" i="22"/>
  <c r="J17" i="22"/>
  <c r="J15" i="22"/>
  <c r="I12" i="22"/>
  <c r="N24" i="22"/>
  <c r="Q24" i="22"/>
  <c r="N15" i="22"/>
  <c r="Q15" i="22"/>
  <c r="L26" i="22"/>
  <c r="J26" i="22"/>
  <c r="L18" i="22"/>
  <c r="J18" i="22"/>
  <c r="L17" i="22"/>
  <c r="N11" i="22"/>
  <c r="Q11" i="22"/>
  <c r="N49" i="22"/>
  <c r="Q49" i="22"/>
  <c r="J6" i="22"/>
  <c r="J27" i="22"/>
  <c r="N27" i="22"/>
  <c r="Q27" i="22"/>
  <c r="N55" i="22"/>
  <c r="Q55" i="22"/>
  <c r="N14" i="22"/>
  <c r="Q14" i="22"/>
  <c r="N54" i="22"/>
  <c r="Q54" i="22"/>
  <c r="N51" i="22"/>
  <c r="Q51" i="22"/>
  <c r="N52" i="22"/>
  <c r="Q52" i="22"/>
  <c r="J43" i="22"/>
  <c r="N43" i="22"/>
  <c r="Q43" i="22"/>
  <c r="N33" i="22"/>
  <c r="Q33" i="22"/>
  <c r="N35" i="22"/>
  <c r="Q35" i="22"/>
  <c r="N56" i="22"/>
  <c r="Q56" i="22"/>
  <c r="N42" i="22"/>
  <c r="Q42" i="22"/>
  <c r="J31" i="22"/>
  <c r="N2" i="22"/>
  <c r="Q2" i="22"/>
  <c r="J34" i="22"/>
  <c r="N34" i="22"/>
  <c r="Q34" i="22"/>
  <c r="I13" i="22"/>
  <c r="N13" i="22"/>
  <c r="Q13" i="22"/>
  <c r="J10" i="22"/>
  <c r="N25" i="22"/>
  <c r="Q25" i="22"/>
  <c r="K23" i="22"/>
  <c r="I22" i="22"/>
  <c r="K17" i="22"/>
  <c r="I17" i="22"/>
  <c r="N22" i="22"/>
  <c r="Q22" i="22"/>
  <c r="N23" i="22"/>
  <c r="Q23" i="22"/>
  <c r="N18" i="22"/>
  <c r="Q18" i="22"/>
  <c r="N17" i="22"/>
  <c r="Q17" i="22"/>
  <c r="N16" i="22"/>
  <c r="Q16" i="22"/>
  <c r="N21" i="22"/>
  <c r="Q21" i="22"/>
  <c r="N20" i="22"/>
  <c r="Q20" i="22"/>
  <c r="N39" i="22"/>
  <c r="Q39" i="22"/>
  <c r="N41" i="22"/>
  <c r="Q41" i="22"/>
  <c r="N38" i="22"/>
  <c r="Q38" i="22"/>
  <c r="N37" i="22"/>
  <c r="Q37" i="22"/>
  <c r="N53" i="22"/>
  <c r="Q53" i="22"/>
  <c r="N50" i="22"/>
  <c r="Q50" i="22"/>
  <c r="N44" i="22"/>
  <c r="Q44" i="22"/>
  <c r="N48" i="22"/>
  <c r="Q48" i="22"/>
  <c r="N47" i="22"/>
  <c r="Q47" i="22"/>
  <c r="N45" i="22"/>
  <c r="Q45" i="22"/>
  <c r="N36" i="22"/>
  <c r="Q36" i="22"/>
  <c r="N30" i="22"/>
  <c r="Q30" i="22"/>
  <c r="N26" i="22"/>
  <c r="Q26" i="22"/>
  <c r="N46" i="22"/>
  <c r="Q46" i="22"/>
  <c r="N32" i="22"/>
  <c r="Q32" i="22"/>
  <c r="N12" i="22"/>
  <c r="Q12" i="22"/>
  <c r="N9" i="22"/>
  <c r="Q9" i="22"/>
  <c r="N10" i="22"/>
  <c r="Q10" i="22"/>
  <c r="N8" i="22"/>
  <c r="Q8" i="22"/>
  <c r="N6" i="22"/>
  <c r="Q6" i="22"/>
  <c r="I7" i="22"/>
  <c r="N7" i="22"/>
  <c r="Q7" i="22"/>
  <c r="N5" i="22"/>
  <c r="Q5" i="22"/>
  <c r="N4" i="22"/>
  <c r="Q4" i="22"/>
  <c r="N3" i="22"/>
  <c r="Q3" i="22"/>
</calcChain>
</file>

<file path=xl/comments1.xml><?xml version="1.0" encoding="utf-8"?>
<comments xmlns="http://schemas.openxmlformats.org/spreadsheetml/2006/main">
  <authors>
    <author>Mathani Balan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sharedStrings.xml><?xml version="1.0" encoding="utf-8"?>
<sst xmlns="http://schemas.openxmlformats.org/spreadsheetml/2006/main" count="240" uniqueCount="84">
  <si>
    <t>Name</t>
  </si>
  <si>
    <t>Position</t>
  </si>
  <si>
    <t>But</t>
  </si>
  <si>
    <t>Date de début</t>
  </si>
  <si>
    <t>Date de fin</t>
  </si>
  <si>
    <t xml:space="preserve">Destination </t>
  </si>
  <si>
    <t>Participants</t>
  </si>
  <si>
    <t>Autres participants</t>
  </si>
  <si>
    <t>Tarif aérien</t>
  </si>
  <si>
    <t>Autre mode de transport</t>
  </si>
  <si>
    <t>Hébergement</t>
  </si>
  <si>
    <t xml:space="preserve">Repas </t>
  </si>
  <si>
    <t>frais accessoires</t>
  </si>
  <si>
    <t>TOTAL PARTIEL</t>
  </si>
  <si>
    <t>Acceuil</t>
  </si>
  <si>
    <t>Autres dépenses</t>
  </si>
  <si>
    <t>TOTAL</t>
  </si>
  <si>
    <t>Amos Key Jr.</t>
  </si>
  <si>
    <t>Membre du conseil d'administration</t>
  </si>
  <si>
    <t>Déplacement pour assister à une réunion du conseil d'administration</t>
  </si>
  <si>
    <t>Toronto, ON</t>
  </si>
  <si>
    <t>Andrea Cohen Barrack</t>
  </si>
  <si>
    <t>Chef de la direction</t>
  </si>
  <si>
    <t xml:space="preserve">Déplacemement pour assister à un événement lié au secteur  </t>
  </si>
  <si>
    <t xml:space="preserve">Déplacement pour assister à une conférence liée au secteur  </t>
  </si>
  <si>
    <t>Déplacement pour assister à une réunion de l'équipe de haute direction</t>
  </si>
  <si>
    <t>Déplacement pour assister à une réunion sur les activités de la Fondation</t>
  </si>
  <si>
    <t>Déplacement pour assister à une réunion liée au secteur</t>
  </si>
  <si>
    <t>New York, USA</t>
  </si>
  <si>
    <t>Montreal, QC</t>
  </si>
  <si>
    <t>Déplacement pour assister à une réunion avec un membre du conseil d'administration</t>
  </si>
  <si>
    <t>Déplacement pour assister à un événement lié au secteur et une réunion d'octroi de subventions</t>
  </si>
  <si>
    <t>Ottawa, ON</t>
  </si>
  <si>
    <t>2016-0404</t>
  </si>
  <si>
    <t>Edmonton, AB</t>
  </si>
  <si>
    <t>Anne Pashley</t>
  </si>
  <si>
    <t>Vice-Présidente, Finances et administration</t>
  </si>
  <si>
    <t>Beth Puddicome</t>
  </si>
  <si>
    <t>Vice-Présidente, Investissement communautaire</t>
  </si>
  <si>
    <t>Déplacement au bureau de la maison avant relocalisation</t>
  </si>
  <si>
    <t>Déplacement pour assister à une réunion d'octroi de subventions</t>
  </si>
  <si>
    <t>Oakville, Windsor, London, Thunder Bay, Hamilton, Kingston, Toronto, North Bay, Sudbury,ON</t>
  </si>
  <si>
    <t xml:space="preserve"> </t>
  </si>
  <si>
    <t>Thunder Bay, ON</t>
  </si>
  <si>
    <t>Windsor, North Bay, Sudbury ON</t>
  </si>
  <si>
    <t xml:space="preserve">Hamilton, Oakville, London, Ottawa ON - </t>
  </si>
  <si>
    <t>Minneapolis, USA</t>
  </si>
  <si>
    <t>Déplacement pour assister à une réunion du conseil et une réunion du personnel</t>
  </si>
  <si>
    <t>Blair Dimock</t>
  </si>
  <si>
    <t>Vice-Présidente, Programmes provinciaux et partenariats</t>
  </si>
  <si>
    <t>Washington, USA</t>
  </si>
  <si>
    <t>Déplacement pour assister à une session d'information</t>
  </si>
  <si>
    <t>Windsor, ON</t>
  </si>
  <si>
    <t>Seattle, USA</t>
  </si>
  <si>
    <t>Claudette Paquin</t>
  </si>
  <si>
    <t>Déplacement pour assister à une réunion de comité du conseil d'administration</t>
  </si>
  <si>
    <t>Denise Amyot</t>
  </si>
  <si>
    <t>Déplacement pour assister à une session de formation pour personne nouvellement nommée</t>
  </si>
  <si>
    <t>Emily Ng</t>
  </si>
  <si>
    <t>Frank Passaro</t>
  </si>
  <si>
    <t>Lorraine Gandolfo</t>
  </si>
  <si>
    <t>Directrice des ressources humaines</t>
  </si>
  <si>
    <t xml:space="preserve">Déplacement pour assister à une réunion de l'équipe de haute direction  </t>
  </si>
  <si>
    <t>Déplacement pour mener des entretiens d'embauche</t>
  </si>
  <si>
    <t>Mariana Catz</t>
  </si>
  <si>
    <t>Directrice générale de l’information et vice-présidente, Évaluation et Gestion de la connaissance</t>
  </si>
  <si>
    <t>Déplacement pour assister à une réunion de l'équipe de la haute direction</t>
  </si>
  <si>
    <t>New Orleans,USA</t>
  </si>
  <si>
    <t>Nick Chambers</t>
  </si>
  <si>
    <t>Susan Scotti</t>
  </si>
  <si>
    <t>Thomas Chanzy</t>
  </si>
  <si>
    <t>Vice-Président, Affaires publiques</t>
  </si>
  <si>
    <t>Déplacement pour assister à une session de formation pour les bénévoles</t>
  </si>
  <si>
    <t>Cambridge, ON</t>
  </si>
  <si>
    <t>Waterloo, ON</t>
  </si>
  <si>
    <t>Owen Sound, ON</t>
  </si>
  <si>
    <t>Brantford, ON</t>
  </si>
  <si>
    <t xml:space="preserve">Déplacement pour assister à une réunion de l'équipe de la haute direction </t>
  </si>
  <si>
    <t>Orangeville, ON</t>
  </si>
  <si>
    <t>Kingston, ON</t>
  </si>
  <si>
    <t>Peterborough, ON</t>
  </si>
  <si>
    <t>Déplacement pour assister à une session d'information de la Fondation</t>
  </si>
  <si>
    <t>Tracy Elop</t>
  </si>
  <si>
    <t>St. Catharines,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</si>
</sst>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 applyAlignment="1">
      <alignment horizontal="right"/>
    </xf>
    <xf numFmtId="44" fontId="4" fillId="0" borderId="1" xfId="1" applyNumberFormat="1" applyFont="1" applyBorder="1" applyAlignment="1">
      <alignment horizontal="right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2" borderId="1" xfId="1" applyFont="1" applyFill="1" applyBorder="1"/>
    <xf numFmtId="44" fontId="4" fillId="0" borderId="1" xfId="1" applyFont="1" applyBorder="1"/>
    <xf numFmtId="0" fontId="4" fillId="0" borderId="0" xfId="0" applyFont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44" fontId="4" fillId="0" borderId="1" xfId="1" applyFont="1" applyFill="1" applyBorder="1" applyAlignment="1">
      <alignment horizontal="right"/>
    </xf>
    <xf numFmtId="44" fontId="4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0" xfId="0" applyFont="1" applyFill="1" applyBorder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43" fontId="0" fillId="0" borderId="0" xfId="2" applyFo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43" fontId="4" fillId="0" borderId="1" xfId="2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3" fontId="5" fillId="0" borderId="1" xfId="2" applyFont="1" applyFill="1" applyBorder="1" applyAlignment="1">
      <alignment horizontal="left"/>
    </xf>
    <xf numFmtId="44" fontId="5" fillId="0" borderId="1" xfId="1" applyFont="1" applyFill="1" applyBorder="1"/>
    <xf numFmtId="0" fontId="0" fillId="0" borderId="0" xfId="0" applyFill="1"/>
    <xf numFmtId="43" fontId="0" fillId="0" borderId="0" xfId="2" applyFont="1" applyFill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topLeftCell="A40" zoomScale="110" zoomScaleNormal="110" workbookViewId="0">
      <selection activeCell="F48" sqref="F48"/>
    </sheetView>
  </sheetViews>
  <sheetFormatPr defaultRowHeight="14.25" x14ac:dyDescent="0.2"/>
  <cols>
    <col min="1" max="1" width="16" bestFit="1" customWidth="1"/>
    <col min="2" max="2" width="25.125" customWidth="1"/>
    <col min="3" max="3" width="38.25" customWidth="1"/>
    <col min="4" max="4" width="10.375" customWidth="1"/>
    <col min="6" max="6" width="11.5" customWidth="1"/>
    <col min="7" max="7" width="9.125" customWidth="1"/>
    <col min="9" max="9" width="8.75" customWidth="1"/>
    <col min="11" max="11" width="10.25" customWidth="1"/>
    <col min="12" max="12" width="9.625" style="35" customWidth="1"/>
  </cols>
  <sheetData>
    <row r="1" spans="1:19" ht="36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32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9" s="21" customFormat="1" ht="24" x14ac:dyDescent="0.2">
      <c r="A2" s="1" t="s">
        <v>17</v>
      </c>
      <c r="B2" s="2" t="s">
        <v>18</v>
      </c>
      <c r="C2" s="5" t="s">
        <v>19</v>
      </c>
      <c r="D2" s="24">
        <v>42452</v>
      </c>
      <c r="E2" s="24">
        <v>42453</v>
      </c>
      <c r="F2" s="7" t="s">
        <v>20</v>
      </c>
      <c r="G2" s="11"/>
      <c r="H2" s="28"/>
      <c r="I2" s="11"/>
      <c r="J2" s="12">
        <v>35</v>
      </c>
      <c r="K2" s="33">
        <v>142.69999999999999</v>
      </c>
      <c r="L2" s="11"/>
      <c r="M2" s="11"/>
      <c r="N2" s="10">
        <f t="shared" ref="N2:N11" si="0">SUM(I2:M2)</f>
        <v>177.7</v>
      </c>
      <c r="O2" s="11"/>
      <c r="P2" s="11"/>
      <c r="Q2" s="10">
        <f t="shared" ref="Q2:Q11" si="1">SUM(N2:P2)</f>
        <v>177.7</v>
      </c>
      <c r="R2" s="6"/>
    </row>
    <row r="3" spans="1:19" s="6" customFormat="1" ht="24" x14ac:dyDescent="0.2">
      <c r="A3" s="4" t="s">
        <v>21</v>
      </c>
      <c r="B3" s="7" t="s">
        <v>22</v>
      </c>
      <c r="C3" s="5" t="s">
        <v>23</v>
      </c>
      <c r="D3" s="24">
        <v>42339</v>
      </c>
      <c r="E3" s="24">
        <v>42339</v>
      </c>
      <c r="F3" s="4" t="s">
        <v>20</v>
      </c>
      <c r="G3" s="28"/>
      <c r="H3" s="30"/>
      <c r="I3" s="11"/>
      <c r="J3" s="12">
        <v>11.25</v>
      </c>
      <c r="K3" s="33"/>
      <c r="L3" s="11"/>
      <c r="M3" s="11"/>
      <c r="N3" s="10">
        <f t="shared" si="0"/>
        <v>11.25</v>
      </c>
      <c r="O3" s="11"/>
      <c r="P3" s="11"/>
      <c r="Q3" s="10">
        <f t="shared" si="1"/>
        <v>11.25</v>
      </c>
    </row>
    <row r="4" spans="1:19" s="6" customFormat="1" ht="24" x14ac:dyDescent="0.2">
      <c r="A4" s="4" t="s">
        <v>21</v>
      </c>
      <c r="B4" s="7" t="s">
        <v>22</v>
      </c>
      <c r="C4" s="2" t="s">
        <v>24</v>
      </c>
      <c r="D4" s="24">
        <v>42346</v>
      </c>
      <c r="E4" s="24">
        <v>42346</v>
      </c>
      <c r="F4" s="4" t="s">
        <v>20</v>
      </c>
      <c r="G4" s="28"/>
      <c r="H4" s="30"/>
      <c r="I4" s="11"/>
      <c r="J4" s="12">
        <v>16</v>
      </c>
      <c r="K4" s="33"/>
      <c r="L4" s="11"/>
      <c r="M4" s="11"/>
      <c r="N4" s="10">
        <f t="shared" si="0"/>
        <v>16</v>
      </c>
      <c r="O4" s="11"/>
      <c r="P4" s="11"/>
      <c r="Q4" s="10">
        <f t="shared" si="1"/>
        <v>16</v>
      </c>
    </row>
    <row r="5" spans="1:19" s="6" customFormat="1" ht="24" x14ac:dyDescent="0.2">
      <c r="A5" s="4" t="s">
        <v>21</v>
      </c>
      <c r="B5" s="7" t="s">
        <v>22</v>
      </c>
      <c r="C5" s="9" t="s">
        <v>25</v>
      </c>
      <c r="D5" s="24">
        <v>42381</v>
      </c>
      <c r="E5" s="24">
        <v>42381</v>
      </c>
      <c r="F5" s="4" t="s">
        <v>20</v>
      </c>
      <c r="G5" s="28"/>
      <c r="H5" s="30"/>
      <c r="I5" s="11"/>
      <c r="J5" s="12">
        <v>14.75</v>
      </c>
      <c r="K5" s="33"/>
      <c r="L5" s="11"/>
      <c r="M5" s="11"/>
      <c r="N5" s="10">
        <f t="shared" si="0"/>
        <v>14.75</v>
      </c>
      <c r="O5" s="11"/>
      <c r="P5" s="11"/>
      <c r="Q5" s="10">
        <f t="shared" si="1"/>
        <v>14.75</v>
      </c>
    </row>
    <row r="6" spans="1:19" s="6" customFormat="1" ht="24" x14ac:dyDescent="0.2">
      <c r="A6" s="4" t="s">
        <v>21</v>
      </c>
      <c r="B6" s="7" t="s">
        <v>22</v>
      </c>
      <c r="C6" s="2" t="s">
        <v>26</v>
      </c>
      <c r="D6" s="24">
        <v>42390</v>
      </c>
      <c r="E6" s="24">
        <v>42390</v>
      </c>
      <c r="F6" s="4" t="s">
        <v>20</v>
      </c>
      <c r="G6" s="28"/>
      <c r="H6" s="30"/>
      <c r="I6" s="11"/>
      <c r="J6" s="12">
        <f>14.5+11.25</f>
        <v>25.75</v>
      </c>
      <c r="K6" s="33"/>
      <c r="L6" s="11"/>
      <c r="M6" s="11"/>
      <c r="N6" s="10">
        <f t="shared" si="0"/>
        <v>25.75</v>
      </c>
      <c r="O6" s="11"/>
      <c r="P6" s="11"/>
      <c r="Q6" s="10">
        <f t="shared" si="1"/>
        <v>25.75</v>
      </c>
    </row>
    <row r="7" spans="1:19" s="6" customFormat="1" ht="24" x14ac:dyDescent="0.2">
      <c r="A7" s="4" t="s">
        <v>21</v>
      </c>
      <c r="B7" s="7" t="s">
        <v>22</v>
      </c>
      <c r="C7" s="5" t="s">
        <v>27</v>
      </c>
      <c r="D7" s="24">
        <v>42394</v>
      </c>
      <c r="E7" s="24">
        <v>42030</v>
      </c>
      <c r="F7" s="4" t="s">
        <v>28</v>
      </c>
      <c r="G7" s="28"/>
      <c r="H7" s="30"/>
      <c r="I7" s="11">
        <f>299.44+30</f>
        <v>329.44</v>
      </c>
      <c r="J7" s="12">
        <v>66.7</v>
      </c>
      <c r="K7" s="33">
        <v>216.57</v>
      </c>
      <c r="L7" s="11"/>
      <c r="M7" s="11"/>
      <c r="N7" s="10">
        <f t="shared" si="0"/>
        <v>612.71</v>
      </c>
      <c r="O7" s="11"/>
      <c r="P7" s="11"/>
      <c r="Q7" s="10">
        <f t="shared" si="1"/>
        <v>612.71</v>
      </c>
    </row>
    <row r="8" spans="1:19" s="6" customFormat="1" ht="24" x14ac:dyDescent="0.2">
      <c r="A8" s="4" t="s">
        <v>21</v>
      </c>
      <c r="B8" s="7" t="s">
        <v>22</v>
      </c>
      <c r="C8" s="5" t="s">
        <v>23</v>
      </c>
      <c r="D8" s="24">
        <v>42398</v>
      </c>
      <c r="E8" s="24">
        <v>42398</v>
      </c>
      <c r="F8" s="4" t="s">
        <v>20</v>
      </c>
      <c r="G8" s="28"/>
      <c r="H8" s="30"/>
      <c r="I8" s="11"/>
      <c r="J8" s="12">
        <v>20</v>
      </c>
      <c r="K8" s="33"/>
      <c r="L8" s="11"/>
      <c r="M8" s="11"/>
      <c r="N8" s="10">
        <f t="shared" si="0"/>
        <v>20</v>
      </c>
      <c r="O8" s="11"/>
      <c r="P8" s="11"/>
      <c r="Q8" s="10">
        <f t="shared" si="1"/>
        <v>20</v>
      </c>
    </row>
    <row r="9" spans="1:19" s="6" customFormat="1" ht="24" x14ac:dyDescent="0.2">
      <c r="A9" s="4" t="s">
        <v>21</v>
      </c>
      <c r="B9" s="7" t="s">
        <v>22</v>
      </c>
      <c r="C9" s="5" t="s">
        <v>23</v>
      </c>
      <c r="D9" s="24">
        <v>42412</v>
      </c>
      <c r="E9" s="24">
        <v>42412</v>
      </c>
      <c r="F9" s="4" t="s">
        <v>20</v>
      </c>
      <c r="G9" s="28"/>
      <c r="H9" s="30"/>
      <c r="I9" s="11"/>
      <c r="J9" s="12">
        <v>10.62</v>
      </c>
      <c r="K9" s="33"/>
      <c r="L9" s="11"/>
      <c r="M9" s="11"/>
      <c r="N9" s="10">
        <f t="shared" si="0"/>
        <v>10.62</v>
      </c>
      <c r="O9" s="11"/>
      <c r="P9" s="11"/>
      <c r="Q9" s="10">
        <f t="shared" si="1"/>
        <v>10.62</v>
      </c>
    </row>
    <row r="10" spans="1:19" s="6" customFormat="1" ht="24" x14ac:dyDescent="0.2">
      <c r="A10" s="4" t="s">
        <v>21</v>
      </c>
      <c r="B10" s="7" t="s">
        <v>22</v>
      </c>
      <c r="C10" s="2" t="s">
        <v>26</v>
      </c>
      <c r="D10" s="24">
        <v>42423</v>
      </c>
      <c r="E10" s="24">
        <v>42423</v>
      </c>
      <c r="F10" s="4" t="s">
        <v>29</v>
      </c>
      <c r="G10" s="28"/>
      <c r="H10" s="30"/>
      <c r="I10" s="11">
        <v>247.75</v>
      </c>
      <c r="J10" s="12">
        <f>46+47+12</f>
        <v>105</v>
      </c>
      <c r="K10" s="33"/>
      <c r="L10" s="11"/>
      <c r="M10" s="11"/>
      <c r="N10" s="10">
        <f t="shared" si="0"/>
        <v>352.75</v>
      </c>
      <c r="O10" s="11"/>
      <c r="P10" s="11"/>
      <c r="Q10" s="10">
        <f t="shared" si="1"/>
        <v>352.75</v>
      </c>
      <c r="S10" s="36"/>
    </row>
    <row r="11" spans="1:19" s="6" customFormat="1" ht="24" x14ac:dyDescent="0.2">
      <c r="A11" s="4" t="s">
        <v>21</v>
      </c>
      <c r="B11" s="7" t="s">
        <v>22</v>
      </c>
      <c r="C11" s="2" t="s">
        <v>30</v>
      </c>
      <c r="D11" s="24">
        <v>42424</v>
      </c>
      <c r="E11" s="24">
        <v>42424</v>
      </c>
      <c r="F11" s="4" t="s">
        <v>20</v>
      </c>
      <c r="G11" s="28"/>
      <c r="H11" s="30"/>
      <c r="I11" s="11"/>
      <c r="J11" s="12">
        <v>7.5</v>
      </c>
      <c r="K11" s="33"/>
      <c r="L11" s="11"/>
      <c r="M11" s="11"/>
      <c r="N11" s="10">
        <f t="shared" si="0"/>
        <v>7.5</v>
      </c>
      <c r="O11" s="11"/>
      <c r="P11" s="11"/>
      <c r="Q11" s="10">
        <f t="shared" si="1"/>
        <v>7.5</v>
      </c>
    </row>
    <row r="12" spans="1:19" s="6" customFormat="1" ht="24" x14ac:dyDescent="0.2">
      <c r="A12" s="4" t="s">
        <v>21</v>
      </c>
      <c r="B12" s="7" t="s">
        <v>22</v>
      </c>
      <c r="C12" s="2" t="s">
        <v>31</v>
      </c>
      <c r="D12" s="24">
        <v>42436</v>
      </c>
      <c r="E12" s="24">
        <v>42437</v>
      </c>
      <c r="F12" s="4" t="s">
        <v>32</v>
      </c>
      <c r="G12" s="28"/>
      <c r="H12" s="30"/>
      <c r="I12" s="11">
        <f>313.25+84.75</f>
        <v>398</v>
      </c>
      <c r="J12" s="11">
        <v>130.44999999999999</v>
      </c>
      <c r="K12" s="33"/>
      <c r="L12" s="11">
        <v>11.29</v>
      </c>
      <c r="M12" s="11"/>
      <c r="N12" s="10">
        <f>SUM(I12:M12)</f>
        <v>539.74</v>
      </c>
      <c r="O12" s="11"/>
      <c r="P12" s="11"/>
      <c r="Q12" s="10">
        <f>SUM(N12:P12)</f>
        <v>539.74</v>
      </c>
    </row>
    <row r="13" spans="1:19" s="6" customFormat="1" ht="24" x14ac:dyDescent="0.2">
      <c r="A13" s="4" t="s">
        <v>21</v>
      </c>
      <c r="B13" s="7" t="s">
        <v>22</v>
      </c>
      <c r="C13" s="2" t="s">
        <v>24</v>
      </c>
      <c r="D13" s="24">
        <v>42464</v>
      </c>
      <c r="E13" s="24" t="s">
        <v>33</v>
      </c>
      <c r="F13" s="4" t="s">
        <v>34</v>
      </c>
      <c r="G13" s="28"/>
      <c r="H13" s="30"/>
      <c r="I13" s="11">
        <f>293.12+20+666.12</f>
        <v>979.24</v>
      </c>
      <c r="J13" s="12"/>
      <c r="K13" s="33"/>
      <c r="L13" s="11"/>
      <c r="M13" s="11"/>
      <c r="N13" s="10">
        <f t="shared" ref="N13" si="2">SUM(I13:M13)</f>
        <v>979.24</v>
      </c>
      <c r="O13" s="11"/>
      <c r="P13" s="11"/>
      <c r="Q13" s="10">
        <f t="shared" ref="Q13" si="3">SUM(N13:P13)</f>
        <v>979.24</v>
      </c>
      <c r="S13" s="36"/>
    </row>
    <row r="14" spans="1:19" s="3" customFormat="1" ht="24" x14ac:dyDescent="0.2">
      <c r="A14" s="1" t="s">
        <v>35</v>
      </c>
      <c r="B14" s="8" t="s">
        <v>36</v>
      </c>
      <c r="C14" s="5" t="s">
        <v>27</v>
      </c>
      <c r="D14" s="39">
        <v>42343</v>
      </c>
      <c r="E14" s="39">
        <v>42343</v>
      </c>
      <c r="F14" s="40" t="s">
        <v>20</v>
      </c>
      <c r="G14" s="23"/>
      <c r="H14" s="28"/>
      <c r="I14" s="12"/>
      <c r="J14" s="18">
        <v>16</v>
      </c>
      <c r="K14" s="33"/>
      <c r="L14" s="12"/>
      <c r="M14" s="12"/>
      <c r="N14" s="10">
        <f t="shared" ref="N14:N30" si="4">SUM(I14:M14)</f>
        <v>16</v>
      </c>
      <c r="O14" s="12"/>
      <c r="P14" s="12"/>
      <c r="Q14" s="10">
        <f t="shared" ref="Q14:Q29" si="5">SUM(N14:P14)</f>
        <v>16</v>
      </c>
      <c r="R14" s="6"/>
    </row>
    <row r="15" spans="1:19" s="3" customFormat="1" ht="24" x14ac:dyDescent="0.2">
      <c r="A15" s="1" t="s">
        <v>35</v>
      </c>
      <c r="B15" s="8" t="s">
        <v>36</v>
      </c>
      <c r="C15" s="5" t="s">
        <v>27</v>
      </c>
      <c r="D15" s="39">
        <v>42349</v>
      </c>
      <c r="E15" s="39">
        <v>42349</v>
      </c>
      <c r="F15" s="40" t="s">
        <v>20</v>
      </c>
      <c r="G15" s="23"/>
      <c r="H15" s="28"/>
      <c r="I15" s="12"/>
      <c r="J15" s="18">
        <f>16+14</f>
        <v>30</v>
      </c>
      <c r="K15" s="33"/>
      <c r="L15" s="12"/>
      <c r="M15" s="12"/>
      <c r="N15" s="10">
        <f t="shared" ref="N15" si="6">SUM(I15:M15)</f>
        <v>30</v>
      </c>
      <c r="O15" s="12"/>
      <c r="P15" s="12"/>
      <c r="Q15" s="10">
        <f t="shared" ref="Q15" si="7">SUM(N15:P15)</f>
        <v>30</v>
      </c>
      <c r="R15" s="6"/>
    </row>
    <row r="16" spans="1:19" s="3" customFormat="1" ht="24" x14ac:dyDescent="0.2">
      <c r="A16" s="1" t="s">
        <v>37</v>
      </c>
      <c r="B16" s="8" t="s">
        <v>38</v>
      </c>
      <c r="C16" s="2" t="s">
        <v>39</v>
      </c>
      <c r="D16" s="24">
        <v>42310</v>
      </c>
      <c r="E16" s="24">
        <v>42312</v>
      </c>
      <c r="F16" s="25" t="s">
        <v>20</v>
      </c>
      <c r="G16" s="1"/>
      <c r="H16" s="1"/>
      <c r="I16" s="18"/>
      <c r="J16" s="18">
        <v>87.55</v>
      </c>
      <c r="K16" s="34"/>
      <c r="L16" s="18">
        <v>26.32</v>
      </c>
      <c r="M16" s="18"/>
      <c r="N16" s="19">
        <f t="shared" si="4"/>
        <v>113.87</v>
      </c>
      <c r="O16" s="18"/>
      <c r="P16" s="18"/>
      <c r="Q16" s="19">
        <f t="shared" si="5"/>
        <v>113.87</v>
      </c>
    </row>
    <row r="17" spans="1:20" s="3" customFormat="1" ht="108" x14ac:dyDescent="0.2">
      <c r="A17" s="1" t="s">
        <v>37</v>
      </c>
      <c r="B17" s="8" t="s">
        <v>38</v>
      </c>
      <c r="C17" s="2" t="s">
        <v>40</v>
      </c>
      <c r="D17" s="24">
        <v>42314</v>
      </c>
      <c r="E17" s="24">
        <v>42322</v>
      </c>
      <c r="F17" s="7" t="s">
        <v>41</v>
      </c>
      <c r="G17" s="1"/>
      <c r="H17" s="1"/>
      <c r="I17" s="42">
        <f>219.12+475.24+791.25+197.12+358.92</f>
        <v>2041.65</v>
      </c>
      <c r="J17" s="42">
        <f>38+70.9+162.3+46+179+17.95+92.75+18+13.8+19</f>
        <v>657.7</v>
      </c>
      <c r="K17" s="42">
        <f>101+149</f>
        <v>250</v>
      </c>
      <c r="L17" s="42">
        <f>6.25+22.79+13.85+40.67+22.75+37.62+24.17+25.81+20.21</f>
        <v>214.12000000000003</v>
      </c>
      <c r="M17" s="18"/>
      <c r="N17" s="19">
        <f t="shared" si="4"/>
        <v>3163.4700000000003</v>
      </c>
      <c r="O17" s="18"/>
      <c r="P17" s="18"/>
      <c r="Q17" s="19">
        <f t="shared" si="5"/>
        <v>3163.4700000000003</v>
      </c>
      <c r="S17" s="37"/>
      <c r="T17" s="37"/>
    </row>
    <row r="18" spans="1:20" s="3" customFormat="1" ht="24" x14ac:dyDescent="0.2">
      <c r="A18" s="1" t="s">
        <v>37</v>
      </c>
      <c r="B18" s="8" t="s">
        <v>38</v>
      </c>
      <c r="C18" s="2" t="s">
        <v>39</v>
      </c>
      <c r="D18" s="24">
        <v>42322</v>
      </c>
      <c r="E18" s="24">
        <v>42327</v>
      </c>
      <c r="F18" s="25" t="s">
        <v>20</v>
      </c>
      <c r="G18" s="1"/>
      <c r="H18" s="1"/>
      <c r="I18" s="18"/>
      <c r="J18" s="18">
        <f>128.35+730.95+51</f>
        <v>910.30000000000007</v>
      </c>
      <c r="K18" s="34"/>
      <c r="L18" s="18">
        <f>97.86+319.28</f>
        <v>417.14</v>
      </c>
      <c r="M18" s="18"/>
      <c r="N18" s="19">
        <f t="shared" si="4"/>
        <v>1327.44</v>
      </c>
      <c r="O18" s="18"/>
      <c r="P18" s="18"/>
      <c r="Q18" s="19">
        <f t="shared" si="5"/>
        <v>1327.44</v>
      </c>
    </row>
    <row r="19" spans="1:20" s="3" customFormat="1" ht="24" x14ac:dyDescent="0.2">
      <c r="A19" s="1" t="s">
        <v>37</v>
      </c>
      <c r="B19" s="8" t="s">
        <v>38</v>
      </c>
      <c r="C19" s="2" t="s">
        <v>39</v>
      </c>
      <c r="D19" s="24">
        <v>42345</v>
      </c>
      <c r="E19" s="24">
        <v>42349</v>
      </c>
      <c r="F19" s="25" t="s">
        <v>20</v>
      </c>
      <c r="G19" s="1"/>
      <c r="H19" s="1"/>
      <c r="I19" s="18"/>
      <c r="J19" s="18"/>
      <c r="K19" s="34">
        <v>550.24</v>
      </c>
      <c r="L19" s="18">
        <v>22.75</v>
      </c>
      <c r="M19" s="18"/>
      <c r="N19" s="19">
        <f>SUM(I19:M19)</f>
        <v>572.99</v>
      </c>
      <c r="O19" s="18"/>
      <c r="P19" s="18"/>
      <c r="Q19" s="19">
        <f>SUM(N19:P19)</f>
        <v>572.99</v>
      </c>
      <c r="S19" s="37" t="s">
        <v>42</v>
      </c>
    </row>
    <row r="20" spans="1:20" s="3" customFormat="1" ht="24" x14ac:dyDescent="0.2">
      <c r="A20" s="1" t="s">
        <v>37</v>
      </c>
      <c r="B20" s="8" t="s">
        <v>38</v>
      </c>
      <c r="C20" s="2" t="s">
        <v>39</v>
      </c>
      <c r="D20" s="24">
        <v>42354</v>
      </c>
      <c r="E20" s="24">
        <v>42356</v>
      </c>
      <c r="F20" s="25" t="s">
        <v>20</v>
      </c>
      <c r="G20" s="1"/>
      <c r="H20" s="1"/>
      <c r="I20" s="18"/>
      <c r="J20" s="18"/>
      <c r="K20" s="34">
        <v>275.12</v>
      </c>
      <c r="L20" s="18"/>
      <c r="M20" s="18"/>
      <c r="N20" s="19">
        <f t="shared" si="4"/>
        <v>275.12</v>
      </c>
      <c r="O20" s="18"/>
      <c r="P20" s="18"/>
      <c r="Q20" s="19">
        <f t="shared" si="5"/>
        <v>275.12</v>
      </c>
    </row>
    <row r="21" spans="1:20" s="3" customFormat="1" ht="24" x14ac:dyDescent="0.2">
      <c r="A21" s="1" t="s">
        <v>37</v>
      </c>
      <c r="B21" s="8" t="s">
        <v>38</v>
      </c>
      <c r="C21" s="2" t="s">
        <v>39</v>
      </c>
      <c r="D21" s="24">
        <v>42358</v>
      </c>
      <c r="E21" s="24">
        <v>42359</v>
      </c>
      <c r="F21" s="25" t="s">
        <v>20</v>
      </c>
      <c r="G21" s="1"/>
      <c r="H21" s="1"/>
      <c r="I21" s="18"/>
      <c r="J21" s="18"/>
      <c r="K21" s="34">
        <v>111.9</v>
      </c>
      <c r="L21" s="18"/>
      <c r="M21" s="18"/>
      <c r="N21" s="19">
        <f t="shared" si="4"/>
        <v>111.9</v>
      </c>
      <c r="O21" s="18"/>
      <c r="P21" s="18"/>
      <c r="Q21" s="19">
        <f t="shared" si="5"/>
        <v>111.9</v>
      </c>
    </row>
    <row r="22" spans="1:20" s="3" customFormat="1" ht="24" x14ac:dyDescent="0.2">
      <c r="A22" s="1" t="s">
        <v>37</v>
      </c>
      <c r="B22" s="8" t="s">
        <v>38</v>
      </c>
      <c r="C22" s="2" t="s">
        <v>40</v>
      </c>
      <c r="D22" s="24">
        <v>42426</v>
      </c>
      <c r="E22" s="24">
        <v>42427</v>
      </c>
      <c r="F22" s="7" t="s">
        <v>43</v>
      </c>
      <c r="G22" s="1"/>
      <c r="H22" s="1"/>
      <c r="I22" s="18">
        <f>137.12+161.12</f>
        <v>298.24</v>
      </c>
      <c r="J22" s="18">
        <f>27.5+55+41.55</f>
        <v>124.05</v>
      </c>
      <c r="K22" s="38">
        <v>124</v>
      </c>
      <c r="L22" s="18"/>
      <c r="M22" s="18"/>
      <c r="N22" s="19">
        <f t="shared" si="4"/>
        <v>546.29</v>
      </c>
      <c r="O22" s="18"/>
      <c r="P22" s="18"/>
      <c r="Q22" s="19">
        <f t="shared" si="5"/>
        <v>546.29</v>
      </c>
      <c r="S22" s="37"/>
    </row>
    <row r="23" spans="1:20" s="3" customFormat="1" ht="36" x14ac:dyDescent="0.2">
      <c r="A23" s="1" t="s">
        <v>37</v>
      </c>
      <c r="B23" s="8" t="s">
        <v>38</v>
      </c>
      <c r="C23" s="2" t="s">
        <v>40</v>
      </c>
      <c r="D23" s="24">
        <v>42431</v>
      </c>
      <c r="E23" s="24">
        <v>42434</v>
      </c>
      <c r="F23" s="7" t="s">
        <v>44</v>
      </c>
      <c r="G23" s="1"/>
      <c r="H23" s="1"/>
      <c r="I23" s="42">
        <v>921.74</v>
      </c>
      <c r="J23" s="42">
        <v>363.96</v>
      </c>
      <c r="K23" s="42">
        <f>109.13+139</f>
        <v>248.13</v>
      </c>
      <c r="L23" s="42">
        <v>32.69</v>
      </c>
      <c r="M23" s="18"/>
      <c r="N23" s="19">
        <f t="shared" si="4"/>
        <v>1566.52</v>
      </c>
      <c r="O23" s="18"/>
      <c r="P23" s="18"/>
      <c r="Q23" s="19">
        <f t="shared" si="5"/>
        <v>1566.52</v>
      </c>
      <c r="S23" s="37"/>
    </row>
    <row r="24" spans="1:20" s="3" customFormat="1" ht="48" x14ac:dyDescent="0.2">
      <c r="A24" s="1" t="s">
        <v>37</v>
      </c>
      <c r="B24" s="8" t="s">
        <v>38</v>
      </c>
      <c r="C24" s="45" t="s">
        <v>40</v>
      </c>
      <c r="D24" s="24">
        <v>42436</v>
      </c>
      <c r="E24" s="24">
        <v>42438</v>
      </c>
      <c r="F24" s="7" t="s">
        <v>45</v>
      </c>
      <c r="G24" s="1"/>
      <c r="H24" s="1"/>
      <c r="I24" s="42">
        <v>111.12</v>
      </c>
      <c r="J24" s="42">
        <v>270.12</v>
      </c>
      <c r="K24" s="41"/>
      <c r="L24" s="42"/>
      <c r="M24" s="18"/>
      <c r="N24" s="19">
        <f t="shared" ref="N24" si="8">SUM(I24:M24)</f>
        <v>381.24</v>
      </c>
      <c r="O24" s="18"/>
      <c r="P24" s="18"/>
      <c r="Q24" s="19">
        <f t="shared" ref="Q24" si="9">SUM(N24:P24)</f>
        <v>381.24</v>
      </c>
      <c r="S24" s="37"/>
    </row>
    <row r="25" spans="1:20" s="3" customFormat="1" ht="24" x14ac:dyDescent="0.2">
      <c r="A25" s="1" t="s">
        <v>37</v>
      </c>
      <c r="B25" s="8" t="s">
        <v>38</v>
      </c>
      <c r="C25" s="45" t="s">
        <v>24</v>
      </c>
      <c r="D25" s="24">
        <v>42490</v>
      </c>
      <c r="E25" s="24">
        <v>42494</v>
      </c>
      <c r="F25" s="25" t="s">
        <v>46</v>
      </c>
      <c r="G25" s="1"/>
      <c r="H25" s="1"/>
      <c r="I25" s="18">
        <v>553.65</v>
      </c>
      <c r="J25" s="18"/>
      <c r="K25" s="34"/>
      <c r="L25" s="18"/>
      <c r="M25" s="18"/>
      <c r="N25" s="19">
        <f t="shared" si="4"/>
        <v>553.65</v>
      </c>
      <c r="O25" s="18"/>
      <c r="P25" s="18"/>
      <c r="Q25" s="19">
        <f t="shared" si="5"/>
        <v>553.65</v>
      </c>
      <c r="R25" s="31"/>
    </row>
    <row r="26" spans="1:20" s="3" customFormat="1" ht="24" x14ac:dyDescent="0.2">
      <c r="A26" s="1" t="s">
        <v>37</v>
      </c>
      <c r="B26" s="8" t="s">
        <v>38</v>
      </c>
      <c r="C26" s="47" t="s">
        <v>47</v>
      </c>
      <c r="D26" s="24">
        <v>42698</v>
      </c>
      <c r="E26" s="24">
        <v>42334</v>
      </c>
      <c r="F26" s="7" t="s">
        <v>20</v>
      </c>
      <c r="G26" s="1"/>
      <c r="H26" s="1"/>
      <c r="I26" s="18"/>
      <c r="J26" s="18">
        <f>108+128.35</f>
        <v>236.35</v>
      </c>
      <c r="K26" s="34"/>
      <c r="L26" s="18">
        <f>51.25+30.5</f>
        <v>81.75</v>
      </c>
      <c r="M26" s="18"/>
      <c r="N26" s="19">
        <f t="shared" si="4"/>
        <v>318.10000000000002</v>
      </c>
      <c r="O26" s="18"/>
      <c r="P26" s="18"/>
      <c r="Q26" s="19">
        <f t="shared" si="5"/>
        <v>318.10000000000002</v>
      </c>
      <c r="S26" s="37"/>
    </row>
    <row r="27" spans="1:20" s="29" customFormat="1" ht="24" x14ac:dyDescent="0.2">
      <c r="A27" s="1" t="s">
        <v>48</v>
      </c>
      <c r="B27" s="8" t="s">
        <v>49</v>
      </c>
      <c r="C27" s="45" t="s">
        <v>24</v>
      </c>
      <c r="D27" s="24">
        <v>42403</v>
      </c>
      <c r="E27" s="24">
        <v>42404</v>
      </c>
      <c r="F27" s="7" t="s">
        <v>50</v>
      </c>
      <c r="G27" s="23"/>
      <c r="H27" s="28"/>
      <c r="I27" s="18">
        <v>256.83</v>
      </c>
      <c r="J27" s="18">
        <f>23.34+60+23.54</f>
        <v>106.88</v>
      </c>
      <c r="K27" s="18">
        <v>168.59</v>
      </c>
      <c r="L27" s="12"/>
      <c r="M27" s="12"/>
      <c r="N27" s="19">
        <f t="shared" si="4"/>
        <v>532.29999999999995</v>
      </c>
      <c r="O27" s="12"/>
      <c r="P27" s="12"/>
      <c r="Q27" s="19">
        <f t="shared" si="5"/>
        <v>532.29999999999995</v>
      </c>
      <c r="R27" s="6"/>
    </row>
    <row r="28" spans="1:20" s="3" customFormat="1" ht="24" x14ac:dyDescent="0.2">
      <c r="A28" s="1" t="s">
        <v>48</v>
      </c>
      <c r="B28" s="8" t="s">
        <v>49</v>
      </c>
      <c r="C28" s="46" t="s">
        <v>51</v>
      </c>
      <c r="D28" s="24">
        <v>42464</v>
      </c>
      <c r="E28" s="24">
        <v>42465</v>
      </c>
      <c r="F28" s="7" t="s">
        <v>52</v>
      </c>
      <c r="G28" s="23"/>
      <c r="H28" s="28"/>
      <c r="I28" s="12"/>
      <c r="J28" s="18">
        <v>121.55</v>
      </c>
      <c r="K28" s="33"/>
      <c r="L28" s="12"/>
      <c r="M28" s="12"/>
      <c r="N28" s="19">
        <f t="shared" si="4"/>
        <v>121.55</v>
      </c>
      <c r="O28" s="12"/>
      <c r="P28" s="12"/>
      <c r="Q28" s="19">
        <f t="shared" si="5"/>
        <v>121.55</v>
      </c>
      <c r="R28" s="6"/>
    </row>
    <row r="29" spans="1:20" s="3" customFormat="1" ht="24" x14ac:dyDescent="0.2">
      <c r="A29" s="1" t="s">
        <v>48</v>
      </c>
      <c r="B29" s="8" t="s">
        <v>49</v>
      </c>
      <c r="C29" s="45" t="s">
        <v>24</v>
      </c>
      <c r="D29" s="24">
        <v>42526</v>
      </c>
      <c r="E29" s="24">
        <v>42530</v>
      </c>
      <c r="F29" s="7" t="s">
        <v>53</v>
      </c>
      <c r="G29" s="23"/>
      <c r="H29" s="28"/>
      <c r="I29" s="18">
        <v>682.52</v>
      </c>
      <c r="J29" s="12"/>
      <c r="K29" s="33"/>
      <c r="L29" s="12"/>
      <c r="M29" s="12"/>
      <c r="N29" s="19">
        <f t="shared" si="4"/>
        <v>682.52</v>
      </c>
      <c r="O29" s="12"/>
      <c r="P29" s="12"/>
      <c r="Q29" s="19">
        <f t="shared" si="5"/>
        <v>682.52</v>
      </c>
      <c r="R29" s="6"/>
      <c r="S29" s="37"/>
    </row>
    <row r="30" spans="1:20" s="3" customFormat="1" ht="24" x14ac:dyDescent="0.2">
      <c r="A30" s="13" t="s">
        <v>54</v>
      </c>
      <c r="B30" s="2" t="s">
        <v>18</v>
      </c>
      <c r="C30" s="47" t="s">
        <v>55</v>
      </c>
      <c r="D30" s="24">
        <v>42326</v>
      </c>
      <c r="E30" s="24">
        <v>42327</v>
      </c>
      <c r="F30" s="25" t="s">
        <v>20</v>
      </c>
      <c r="G30" s="14"/>
      <c r="H30" s="14"/>
      <c r="I30" s="18"/>
      <c r="J30" s="12">
        <v>35</v>
      </c>
      <c r="K30" s="33">
        <v>235.09</v>
      </c>
      <c r="L30" s="12"/>
      <c r="M30" s="15"/>
      <c r="N30" s="10">
        <f t="shared" si="4"/>
        <v>270.09000000000003</v>
      </c>
      <c r="O30" s="15"/>
      <c r="P30" s="15"/>
      <c r="Q30" s="10">
        <f>SUM(N30:O30:P30)</f>
        <v>270.09000000000003</v>
      </c>
    </row>
    <row r="31" spans="1:20" s="3" customFormat="1" ht="24" x14ac:dyDescent="0.2">
      <c r="A31" s="13" t="s">
        <v>54</v>
      </c>
      <c r="B31" s="2" t="s">
        <v>18</v>
      </c>
      <c r="C31" s="47" t="s">
        <v>19</v>
      </c>
      <c r="D31" s="24">
        <v>42452</v>
      </c>
      <c r="E31" s="24">
        <v>42453</v>
      </c>
      <c r="F31" s="7" t="s">
        <v>20</v>
      </c>
      <c r="G31" s="1"/>
      <c r="H31" s="1"/>
      <c r="I31" s="18"/>
      <c r="J31" s="18">
        <f>120+29</f>
        <v>149</v>
      </c>
      <c r="K31" s="34">
        <v>132.41999999999999</v>
      </c>
      <c r="L31" s="18"/>
      <c r="M31" s="18"/>
      <c r="N31" s="19"/>
      <c r="O31" s="18"/>
      <c r="P31" s="18"/>
      <c r="Q31" s="19"/>
    </row>
    <row r="32" spans="1:20" s="3" customFormat="1" ht="24" x14ac:dyDescent="0.2">
      <c r="A32" s="4" t="s">
        <v>56</v>
      </c>
      <c r="B32" s="2" t="s">
        <v>18</v>
      </c>
      <c r="C32" s="47" t="s">
        <v>57</v>
      </c>
      <c r="D32" s="24">
        <v>42381</v>
      </c>
      <c r="E32" s="24">
        <v>42382</v>
      </c>
      <c r="F32" s="4" t="s">
        <v>20</v>
      </c>
      <c r="G32" s="11"/>
      <c r="H32" s="11"/>
      <c r="I32" s="11"/>
      <c r="J32" s="12"/>
      <c r="K32" s="33">
        <v>142.69999999999999</v>
      </c>
      <c r="L32" s="11"/>
      <c r="M32" s="11"/>
      <c r="N32" s="10">
        <f t="shared" ref="N32:N39" si="10">SUM(I32:M32)</f>
        <v>142.69999999999999</v>
      </c>
      <c r="O32" s="11"/>
      <c r="P32" s="11"/>
      <c r="Q32" s="10">
        <f>SUM(N32:P32)</f>
        <v>142.69999999999999</v>
      </c>
      <c r="R32" s="6"/>
    </row>
    <row r="33" spans="1:19" s="3" customFormat="1" ht="24" x14ac:dyDescent="0.2">
      <c r="A33" s="4" t="s">
        <v>56</v>
      </c>
      <c r="B33" s="2" t="s">
        <v>18</v>
      </c>
      <c r="C33" s="47" t="s">
        <v>19</v>
      </c>
      <c r="D33" s="24">
        <v>42452</v>
      </c>
      <c r="E33" s="24">
        <v>42453</v>
      </c>
      <c r="F33" s="7" t="s">
        <v>20</v>
      </c>
      <c r="G33" s="11"/>
      <c r="H33" s="28"/>
      <c r="I33" s="11"/>
      <c r="J33" s="12"/>
      <c r="K33" s="33">
        <v>132.41999999999999</v>
      </c>
      <c r="L33" s="11"/>
      <c r="M33" s="11"/>
      <c r="N33" s="10">
        <f t="shared" si="10"/>
        <v>132.41999999999999</v>
      </c>
      <c r="O33" s="11"/>
      <c r="P33" s="11"/>
      <c r="Q33" s="10">
        <f>SUM(N33:P33)</f>
        <v>132.41999999999999</v>
      </c>
    </row>
    <row r="34" spans="1:19" s="3" customFormat="1" ht="24" x14ac:dyDescent="0.2">
      <c r="A34" s="13" t="s">
        <v>58</v>
      </c>
      <c r="B34" s="2" t="s">
        <v>18</v>
      </c>
      <c r="C34" s="47" t="s">
        <v>19</v>
      </c>
      <c r="D34" s="24">
        <v>42452</v>
      </c>
      <c r="E34" s="24">
        <v>42453</v>
      </c>
      <c r="F34" s="7" t="s">
        <v>20</v>
      </c>
      <c r="G34" s="14"/>
      <c r="H34" s="14"/>
      <c r="I34" s="12"/>
      <c r="J34" s="12">
        <f>24.8+17.7</f>
        <v>42.5</v>
      </c>
      <c r="K34" s="33"/>
      <c r="L34" s="12"/>
      <c r="M34" s="15"/>
      <c r="N34" s="10">
        <f t="shared" si="10"/>
        <v>42.5</v>
      </c>
      <c r="O34" s="15"/>
      <c r="P34" s="15"/>
      <c r="Q34" s="10">
        <f>SUM(N34:O34:P34)</f>
        <v>42.5</v>
      </c>
    </row>
    <row r="35" spans="1:19" s="6" customFormat="1" ht="24" x14ac:dyDescent="0.2">
      <c r="A35" s="13" t="s">
        <v>59</v>
      </c>
      <c r="B35" s="2" t="s">
        <v>18</v>
      </c>
      <c r="C35" s="47" t="s">
        <v>19</v>
      </c>
      <c r="D35" s="24">
        <v>42452</v>
      </c>
      <c r="E35" s="24">
        <v>42453</v>
      </c>
      <c r="F35" s="7" t="s">
        <v>20</v>
      </c>
      <c r="G35" s="14"/>
      <c r="H35" s="14"/>
      <c r="I35" s="12"/>
      <c r="J35" s="12">
        <v>29</v>
      </c>
      <c r="K35" s="33">
        <v>132.41999999999999</v>
      </c>
      <c r="L35" s="12"/>
      <c r="M35" s="15"/>
      <c r="N35" s="10">
        <f t="shared" si="10"/>
        <v>161.41999999999999</v>
      </c>
      <c r="O35" s="15"/>
      <c r="P35" s="15"/>
      <c r="Q35" s="10">
        <f>SUM(N35:O35:P35)</f>
        <v>161.41999999999999</v>
      </c>
      <c r="R35" s="3"/>
    </row>
    <row r="36" spans="1:19" s="6" customFormat="1" ht="24" x14ac:dyDescent="0.2">
      <c r="A36" s="13" t="s">
        <v>60</v>
      </c>
      <c r="B36" s="9" t="s">
        <v>61</v>
      </c>
      <c r="C36" s="45" t="s">
        <v>62</v>
      </c>
      <c r="D36" s="26">
        <v>42381</v>
      </c>
      <c r="E36" s="26">
        <v>42382</v>
      </c>
      <c r="F36" s="9" t="s">
        <v>20</v>
      </c>
      <c r="G36" s="13"/>
      <c r="H36" s="13"/>
      <c r="I36" s="18"/>
      <c r="J36" s="27"/>
      <c r="K36" s="34">
        <v>143.72</v>
      </c>
      <c r="L36" s="18"/>
      <c r="M36" s="20"/>
      <c r="N36" s="19">
        <f t="shared" si="10"/>
        <v>143.72</v>
      </c>
      <c r="O36" s="20"/>
      <c r="P36" s="20"/>
      <c r="Q36" s="19">
        <f>SUM(N36:P36)</f>
        <v>143.72</v>
      </c>
      <c r="R36" s="21"/>
    </row>
    <row r="37" spans="1:19" s="6" customFormat="1" ht="24" x14ac:dyDescent="0.2">
      <c r="A37" s="13" t="s">
        <v>60</v>
      </c>
      <c r="B37" s="9" t="s">
        <v>61</v>
      </c>
      <c r="C37" s="45" t="s">
        <v>63</v>
      </c>
      <c r="D37" s="26">
        <v>42444</v>
      </c>
      <c r="E37" s="26">
        <v>42445</v>
      </c>
      <c r="F37" s="25" t="s">
        <v>32</v>
      </c>
      <c r="G37" s="13"/>
      <c r="H37" s="13"/>
      <c r="I37" s="18">
        <v>284.25</v>
      </c>
      <c r="J37" s="22">
        <v>35</v>
      </c>
      <c r="K37" s="34"/>
      <c r="L37" s="18">
        <v>18.559999999999999</v>
      </c>
      <c r="M37" s="20"/>
      <c r="N37" s="19">
        <f t="shared" si="10"/>
        <v>337.81</v>
      </c>
      <c r="O37" s="20"/>
      <c r="P37" s="20"/>
      <c r="Q37" s="19">
        <f>SUM(N37:P37)</f>
        <v>337.81</v>
      </c>
      <c r="R37" s="21"/>
      <c r="S37" s="36"/>
    </row>
    <row r="38" spans="1:19" s="3" customFormat="1" ht="48" x14ac:dyDescent="0.2">
      <c r="A38" s="13" t="s">
        <v>64</v>
      </c>
      <c r="B38" s="9" t="s">
        <v>65</v>
      </c>
      <c r="C38" s="47" t="s">
        <v>23</v>
      </c>
      <c r="D38" s="26">
        <v>42403</v>
      </c>
      <c r="E38" s="26">
        <v>42403</v>
      </c>
      <c r="F38" s="25" t="s">
        <v>20</v>
      </c>
      <c r="G38" s="13"/>
      <c r="H38" s="13"/>
      <c r="I38" s="18"/>
      <c r="J38" s="22">
        <v>9</v>
      </c>
      <c r="K38" s="34"/>
      <c r="L38" s="18"/>
      <c r="M38" s="20"/>
      <c r="N38" s="19">
        <f t="shared" si="10"/>
        <v>9</v>
      </c>
      <c r="O38" s="20"/>
      <c r="P38" s="20"/>
      <c r="Q38" s="19">
        <f>SUM(N38:P38)</f>
        <v>9</v>
      </c>
      <c r="R38" s="21"/>
      <c r="S38" s="37" t="s">
        <v>42</v>
      </c>
    </row>
    <row r="39" spans="1:19" s="3" customFormat="1" ht="48" x14ac:dyDescent="0.2">
      <c r="A39" s="13" t="s">
        <v>64</v>
      </c>
      <c r="B39" s="9" t="s">
        <v>65</v>
      </c>
      <c r="C39" s="45" t="s">
        <v>26</v>
      </c>
      <c r="D39" s="26">
        <v>42423</v>
      </c>
      <c r="E39" s="26">
        <v>42423</v>
      </c>
      <c r="F39" s="7" t="s">
        <v>29</v>
      </c>
      <c r="G39" s="13"/>
      <c r="H39" s="13"/>
      <c r="I39" s="18">
        <v>247.76</v>
      </c>
      <c r="J39" s="22">
        <v>35</v>
      </c>
      <c r="K39" s="34"/>
      <c r="L39" s="18"/>
      <c r="M39" s="20"/>
      <c r="N39" s="19">
        <f t="shared" si="10"/>
        <v>282.76</v>
      </c>
      <c r="O39" s="20"/>
      <c r="P39" s="20"/>
      <c r="Q39" s="19">
        <f>SUM(N39:P39)</f>
        <v>282.76</v>
      </c>
      <c r="R39" s="21"/>
      <c r="S39" s="37"/>
    </row>
    <row r="40" spans="1:19" s="3" customFormat="1" ht="48" x14ac:dyDescent="0.2">
      <c r="A40" s="13" t="s">
        <v>64</v>
      </c>
      <c r="B40" s="9" t="s">
        <v>65</v>
      </c>
      <c r="C40" s="45" t="s">
        <v>66</v>
      </c>
      <c r="D40" s="26">
        <v>42426</v>
      </c>
      <c r="E40" s="26">
        <v>42426</v>
      </c>
      <c r="F40" s="25" t="s">
        <v>20</v>
      </c>
      <c r="G40" s="13"/>
      <c r="H40" s="13"/>
      <c r="I40" s="18"/>
      <c r="J40" s="22">
        <v>20</v>
      </c>
      <c r="K40" s="34"/>
      <c r="L40" s="18"/>
      <c r="M40" s="20"/>
      <c r="N40" s="19"/>
      <c r="O40" s="20"/>
      <c r="P40" s="20"/>
      <c r="Q40" s="19"/>
      <c r="R40" s="21"/>
    </row>
    <row r="41" spans="1:19" s="3" customFormat="1" ht="48" x14ac:dyDescent="0.2">
      <c r="A41" s="13" t="s">
        <v>64</v>
      </c>
      <c r="B41" s="9" t="s">
        <v>65</v>
      </c>
      <c r="C41" s="45" t="s">
        <v>24</v>
      </c>
      <c r="D41" s="26">
        <v>42443</v>
      </c>
      <c r="E41" s="26">
        <v>42445</v>
      </c>
      <c r="F41" s="25" t="s">
        <v>67</v>
      </c>
      <c r="G41" s="13"/>
      <c r="H41" s="13"/>
      <c r="I41" s="18">
        <v>1066.25</v>
      </c>
      <c r="J41" s="22"/>
      <c r="K41" s="34">
        <v>1054.03</v>
      </c>
      <c r="L41" s="18"/>
      <c r="M41" s="20"/>
      <c r="N41" s="19">
        <f t="shared" ref="N41:N54" si="11">SUM(I41:M41)</f>
        <v>2120.2799999999997</v>
      </c>
      <c r="O41" s="20"/>
      <c r="P41" s="20"/>
      <c r="Q41" s="19">
        <f>SUM(N41:P41)</f>
        <v>2120.2799999999997</v>
      </c>
      <c r="R41" s="21"/>
    </row>
    <row r="42" spans="1:19" s="6" customFormat="1" ht="24" x14ac:dyDescent="0.2">
      <c r="A42" s="13" t="s">
        <v>68</v>
      </c>
      <c r="B42" s="2" t="s">
        <v>18</v>
      </c>
      <c r="C42" s="47" t="s">
        <v>19</v>
      </c>
      <c r="D42" s="24">
        <v>42452</v>
      </c>
      <c r="E42" s="24">
        <v>42453</v>
      </c>
      <c r="F42" s="7" t="s">
        <v>20</v>
      </c>
      <c r="G42" s="14"/>
      <c r="H42" s="14"/>
      <c r="I42" s="12"/>
      <c r="J42" s="12">
        <v>29</v>
      </c>
      <c r="K42" s="33">
        <v>132.41999999999999</v>
      </c>
      <c r="L42" s="12"/>
      <c r="M42" s="15"/>
      <c r="N42" s="10">
        <f t="shared" si="11"/>
        <v>161.41999999999999</v>
      </c>
      <c r="O42" s="15"/>
      <c r="P42" s="15"/>
      <c r="Q42" s="10">
        <f>SUM(N42:O42:P42)</f>
        <v>161.41999999999999</v>
      </c>
      <c r="R42" s="3"/>
    </row>
    <row r="43" spans="1:19" s="6" customFormat="1" ht="24" x14ac:dyDescent="0.2">
      <c r="A43" s="13" t="s">
        <v>69</v>
      </c>
      <c r="B43" s="2" t="s">
        <v>18</v>
      </c>
      <c r="C43" s="47" t="s">
        <v>19</v>
      </c>
      <c r="D43" s="24">
        <v>42452</v>
      </c>
      <c r="E43" s="24">
        <v>42453</v>
      </c>
      <c r="F43" s="7" t="s">
        <v>20</v>
      </c>
      <c r="G43" s="14"/>
      <c r="H43" s="14"/>
      <c r="I43" s="12"/>
      <c r="J43" s="12">
        <f>196</f>
        <v>196</v>
      </c>
      <c r="K43" s="33">
        <v>142.69999999999999</v>
      </c>
      <c r="L43" s="12">
        <v>20</v>
      </c>
      <c r="M43" s="15"/>
      <c r="N43" s="10">
        <f t="shared" si="11"/>
        <v>358.7</v>
      </c>
      <c r="O43" s="15"/>
      <c r="P43" s="15"/>
      <c r="Q43" s="10">
        <f>SUM(N43:O43:P43)</f>
        <v>358.7</v>
      </c>
      <c r="R43" s="3"/>
    </row>
    <row r="44" spans="1:19" s="6" customFormat="1" ht="24" x14ac:dyDescent="0.2">
      <c r="A44" s="4" t="s">
        <v>70</v>
      </c>
      <c r="B44" s="7" t="s">
        <v>71</v>
      </c>
      <c r="C44" s="45" t="s">
        <v>26</v>
      </c>
      <c r="D44" s="24">
        <v>42375</v>
      </c>
      <c r="E44" s="24">
        <v>42375</v>
      </c>
      <c r="F44" s="7" t="s">
        <v>20</v>
      </c>
      <c r="G44" s="11"/>
      <c r="H44" s="11"/>
      <c r="I44" s="12"/>
      <c r="J44" s="12">
        <v>12</v>
      </c>
      <c r="K44" s="33"/>
      <c r="L44" s="12"/>
      <c r="M44" s="12"/>
      <c r="N44" s="10">
        <f t="shared" si="11"/>
        <v>12</v>
      </c>
      <c r="O44" s="12"/>
      <c r="P44" s="12"/>
      <c r="Q44" s="10">
        <f>SUM(N44:O44:P44)</f>
        <v>12</v>
      </c>
      <c r="R44" s="29"/>
      <c r="S44" s="36"/>
    </row>
    <row r="45" spans="1:19" s="6" customFormat="1" ht="24" x14ac:dyDescent="0.2">
      <c r="A45" s="4" t="s">
        <v>70</v>
      </c>
      <c r="B45" s="7" t="s">
        <v>71</v>
      </c>
      <c r="C45" s="47" t="s">
        <v>72</v>
      </c>
      <c r="D45" s="24">
        <v>42268</v>
      </c>
      <c r="E45" s="24">
        <v>42268</v>
      </c>
      <c r="F45" s="7" t="s">
        <v>73</v>
      </c>
      <c r="G45" s="11"/>
      <c r="H45" s="28"/>
      <c r="I45" s="12"/>
      <c r="J45" s="12">
        <v>80</v>
      </c>
      <c r="K45" s="33"/>
      <c r="L45" s="12"/>
      <c r="M45" s="12"/>
      <c r="N45" s="10">
        <f t="shared" si="11"/>
        <v>80</v>
      </c>
      <c r="O45" s="12"/>
      <c r="P45" s="12"/>
      <c r="Q45" s="10">
        <f t="shared" ref="Q45:Q54" si="12">SUM(N45:P45)</f>
        <v>80</v>
      </c>
      <c r="R45" s="3"/>
    </row>
    <row r="46" spans="1:19" s="3" customFormat="1" ht="24" x14ac:dyDescent="0.2">
      <c r="A46" s="4" t="s">
        <v>70</v>
      </c>
      <c r="B46" s="7" t="s">
        <v>71</v>
      </c>
      <c r="C46" s="47" t="s">
        <v>19</v>
      </c>
      <c r="D46" s="26">
        <v>42277</v>
      </c>
      <c r="E46" s="26">
        <v>42278</v>
      </c>
      <c r="F46" s="25" t="s">
        <v>74</v>
      </c>
      <c r="G46" s="11"/>
      <c r="H46" s="11"/>
      <c r="I46" s="12"/>
      <c r="J46" s="12">
        <v>90.4</v>
      </c>
      <c r="K46" s="33"/>
      <c r="L46" s="12"/>
      <c r="M46" s="12"/>
      <c r="N46" s="10">
        <f t="shared" si="11"/>
        <v>90.4</v>
      </c>
      <c r="O46" s="12"/>
      <c r="P46" s="12"/>
      <c r="Q46" s="10">
        <f t="shared" si="12"/>
        <v>90.4</v>
      </c>
    </row>
    <row r="47" spans="1:19" s="3" customFormat="1" ht="24" x14ac:dyDescent="0.2">
      <c r="A47" s="4" t="s">
        <v>70</v>
      </c>
      <c r="B47" s="7" t="s">
        <v>71</v>
      </c>
      <c r="C47" s="45" t="s">
        <v>40</v>
      </c>
      <c r="D47" s="24">
        <v>42317</v>
      </c>
      <c r="E47" s="24">
        <v>42317</v>
      </c>
      <c r="F47" s="7" t="s">
        <v>75</v>
      </c>
      <c r="G47" s="11"/>
      <c r="H47" s="28"/>
      <c r="I47" s="12"/>
      <c r="J47" s="12">
        <v>152</v>
      </c>
      <c r="K47" s="33"/>
      <c r="L47" s="12"/>
      <c r="M47" s="12"/>
      <c r="N47" s="10">
        <f t="shared" si="11"/>
        <v>152</v>
      </c>
      <c r="O47" s="12"/>
      <c r="P47" s="12"/>
      <c r="Q47" s="10">
        <f t="shared" si="12"/>
        <v>152</v>
      </c>
    </row>
    <row r="48" spans="1:19" s="3" customFormat="1" ht="24" x14ac:dyDescent="0.2">
      <c r="A48" s="4" t="s">
        <v>70</v>
      </c>
      <c r="B48" s="7" t="s">
        <v>71</v>
      </c>
      <c r="C48" s="45" t="s">
        <v>40</v>
      </c>
      <c r="D48" s="24">
        <v>42320</v>
      </c>
      <c r="E48" s="24">
        <v>42320</v>
      </c>
      <c r="F48" s="7" t="s">
        <v>83</v>
      </c>
      <c r="G48" s="11"/>
      <c r="H48" s="28"/>
      <c r="I48" s="12"/>
      <c r="J48" s="12">
        <v>44.8</v>
      </c>
      <c r="K48" s="33"/>
      <c r="L48" s="12"/>
      <c r="M48" s="12"/>
      <c r="N48" s="10">
        <f t="shared" si="11"/>
        <v>44.8</v>
      </c>
      <c r="O48" s="12"/>
      <c r="P48" s="12"/>
      <c r="Q48" s="10">
        <f t="shared" si="12"/>
        <v>44.8</v>
      </c>
    </row>
    <row r="49" spans="1:18" s="6" customFormat="1" ht="24" x14ac:dyDescent="0.2">
      <c r="A49" s="4" t="s">
        <v>70</v>
      </c>
      <c r="B49" s="7" t="s">
        <v>71</v>
      </c>
      <c r="C49" s="45" t="s">
        <v>40</v>
      </c>
      <c r="D49" s="24">
        <v>42321</v>
      </c>
      <c r="E49" s="24">
        <v>42321</v>
      </c>
      <c r="F49" s="7" t="s">
        <v>76</v>
      </c>
      <c r="G49" s="11"/>
      <c r="H49" s="28"/>
      <c r="I49" s="12"/>
      <c r="J49" s="12">
        <v>80</v>
      </c>
      <c r="K49" s="33"/>
      <c r="L49" s="12"/>
      <c r="M49" s="12"/>
      <c r="N49" s="10">
        <f t="shared" si="11"/>
        <v>80</v>
      </c>
      <c r="O49" s="12"/>
      <c r="P49" s="12"/>
      <c r="Q49" s="10">
        <f t="shared" si="12"/>
        <v>80</v>
      </c>
      <c r="R49" s="3"/>
    </row>
    <row r="50" spans="1:18" s="6" customFormat="1" ht="24" x14ac:dyDescent="0.2">
      <c r="A50" s="4" t="s">
        <v>70</v>
      </c>
      <c r="B50" s="7" t="s">
        <v>71</v>
      </c>
      <c r="C50" s="45" t="s">
        <v>77</v>
      </c>
      <c r="D50" s="24">
        <v>42383</v>
      </c>
      <c r="E50" s="24">
        <v>42383</v>
      </c>
      <c r="F50" s="7" t="s">
        <v>20</v>
      </c>
      <c r="G50" s="11"/>
      <c r="H50" s="28"/>
      <c r="I50" s="12"/>
      <c r="J50" s="12">
        <v>40</v>
      </c>
      <c r="K50" s="33"/>
      <c r="L50" s="12"/>
      <c r="M50" s="12"/>
      <c r="N50" s="10">
        <f t="shared" si="11"/>
        <v>40</v>
      </c>
      <c r="O50" s="12"/>
      <c r="P50" s="12"/>
      <c r="Q50" s="10">
        <f t="shared" si="12"/>
        <v>40</v>
      </c>
      <c r="R50" s="3"/>
    </row>
    <row r="51" spans="1:18" s="6" customFormat="1" ht="22.5" customHeight="1" x14ac:dyDescent="0.2">
      <c r="A51" s="4" t="s">
        <v>70</v>
      </c>
      <c r="B51" s="7" t="s">
        <v>71</v>
      </c>
      <c r="C51" s="45" t="s">
        <v>26</v>
      </c>
      <c r="D51" s="24">
        <v>42397</v>
      </c>
      <c r="E51" s="24">
        <v>42397</v>
      </c>
      <c r="F51" s="7" t="s">
        <v>78</v>
      </c>
      <c r="G51" s="11"/>
      <c r="H51" s="28"/>
      <c r="I51" s="12"/>
      <c r="J51" s="12">
        <v>64</v>
      </c>
      <c r="K51" s="33"/>
      <c r="L51" s="12"/>
      <c r="M51" s="12"/>
      <c r="N51" s="10">
        <f t="shared" si="11"/>
        <v>64</v>
      </c>
      <c r="O51" s="12"/>
      <c r="P51" s="12"/>
      <c r="Q51" s="10">
        <f t="shared" si="12"/>
        <v>64</v>
      </c>
      <c r="R51" s="3"/>
    </row>
    <row r="52" spans="1:18" s="6" customFormat="1" ht="22.5" customHeight="1" x14ac:dyDescent="0.2">
      <c r="A52" s="4" t="s">
        <v>70</v>
      </c>
      <c r="B52" s="7" t="s">
        <v>71</v>
      </c>
      <c r="C52" s="45" t="s">
        <v>66</v>
      </c>
      <c r="D52" s="24">
        <v>42426</v>
      </c>
      <c r="E52" s="24">
        <v>42426</v>
      </c>
      <c r="F52" s="7" t="s">
        <v>20</v>
      </c>
      <c r="G52" s="11"/>
      <c r="H52" s="28"/>
      <c r="I52" s="12"/>
      <c r="J52" s="12">
        <v>16</v>
      </c>
      <c r="K52" s="33"/>
      <c r="L52" s="12"/>
      <c r="M52" s="12"/>
      <c r="N52" s="10">
        <f t="shared" si="11"/>
        <v>16</v>
      </c>
      <c r="O52" s="12"/>
      <c r="P52" s="12"/>
      <c r="Q52" s="10">
        <f t="shared" si="12"/>
        <v>16</v>
      </c>
      <c r="R52" s="3"/>
    </row>
    <row r="53" spans="1:18" s="6" customFormat="1" ht="24" x14ac:dyDescent="0.2">
      <c r="A53" s="4" t="s">
        <v>70</v>
      </c>
      <c r="B53" s="7" t="s">
        <v>71</v>
      </c>
      <c r="C53" s="45" t="s">
        <v>40</v>
      </c>
      <c r="D53" s="24">
        <v>42437</v>
      </c>
      <c r="E53" s="24">
        <v>42437</v>
      </c>
      <c r="F53" s="7" t="s">
        <v>79</v>
      </c>
      <c r="G53" s="11"/>
      <c r="H53" s="28"/>
      <c r="I53" s="12"/>
      <c r="J53" s="12">
        <v>113.9</v>
      </c>
      <c r="K53" s="33"/>
      <c r="L53" s="12"/>
      <c r="M53" s="12"/>
      <c r="N53" s="10">
        <f t="shared" si="11"/>
        <v>113.9</v>
      </c>
      <c r="O53" s="12"/>
      <c r="P53" s="12"/>
      <c r="Q53" s="10">
        <f t="shared" si="12"/>
        <v>113.9</v>
      </c>
      <c r="R53" s="3"/>
    </row>
    <row r="54" spans="1:18" s="6" customFormat="1" ht="24" x14ac:dyDescent="0.2">
      <c r="A54" s="4" t="s">
        <v>70</v>
      </c>
      <c r="B54" s="7" t="s">
        <v>71</v>
      </c>
      <c r="C54" s="45" t="s">
        <v>40</v>
      </c>
      <c r="D54" s="24">
        <v>42438</v>
      </c>
      <c r="E54" s="24">
        <v>42438</v>
      </c>
      <c r="F54" s="7" t="s">
        <v>80</v>
      </c>
      <c r="G54" s="11"/>
      <c r="H54" s="28"/>
      <c r="I54" s="12"/>
      <c r="J54" s="12">
        <v>100</v>
      </c>
      <c r="K54" s="33"/>
      <c r="L54" s="12"/>
      <c r="M54" s="12"/>
      <c r="N54" s="10">
        <f t="shared" si="11"/>
        <v>100</v>
      </c>
      <c r="O54" s="12"/>
      <c r="P54" s="12"/>
      <c r="Q54" s="10">
        <f t="shared" si="12"/>
        <v>100</v>
      </c>
      <c r="R54" s="3"/>
    </row>
    <row r="55" spans="1:18" s="6" customFormat="1" ht="24" x14ac:dyDescent="0.2">
      <c r="A55" s="4" t="s">
        <v>70</v>
      </c>
      <c r="B55" s="7" t="s">
        <v>71</v>
      </c>
      <c r="C55" s="46" t="s">
        <v>81</v>
      </c>
      <c r="D55" s="24">
        <v>42473</v>
      </c>
      <c r="E55" s="24">
        <v>42473</v>
      </c>
      <c r="F55" s="7" t="s">
        <v>32</v>
      </c>
      <c r="G55" s="11"/>
      <c r="H55" s="28"/>
      <c r="I55" s="12">
        <v>273.25</v>
      </c>
      <c r="J55" s="12"/>
      <c r="K55" s="33"/>
      <c r="L55" s="12"/>
      <c r="M55" s="12"/>
      <c r="N55" s="10">
        <f>SUM(I55:M55)</f>
        <v>273.25</v>
      </c>
      <c r="O55" s="12"/>
      <c r="P55" s="12"/>
      <c r="Q55" s="10">
        <f>SUM(N55:P55)</f>
        <v>273.25</v>
      </c>
      <c r="R55" s="3"/>
    </row>
    <row r="56" spans="1:18" s="29" customFormat="1" ht="24" x14ac:dyDescent="0.2">
      <c r="A56" s="1" t="s">
        <v>82</v>
      </c>
      <c r="B56" s="2" t="s">
        <v>18</v>
      </c>
      <c r="C56" s="47" t="s">
        <v>19</v>
      </c>
      <c r="D56" s="24">
        <v>42452</v>
      </c>
      <c r="E56" s="24">
        <v>42453</v>
      </c>
      <c r="F56" s="7" t="s">
        <v>20</v>
      </c>
      <c r="G56" s="11"/>
      <c r="H56" s="28"/>
      <c r="I56" s="11"/>
      <c r="J56" s="12"/>
      <c r="K56" s="33">
        <v>132.41999999999999</v>
      </c>
      <c r="L56" s="11"/>
      <c r="M56" s="11"/>
      <c r="N56" s="10">
        <f>SUM(I56:M56)</f>
        <v>132.41999999999999</v>
      </c>
      <c r="O56" s="11"/>
      <c r="P56" s="11"/>
      <c r="Q56" s="10">
        <f>SUM(N56:P56)</f>
        <v>132.41999999999999</v>
      </c>
    </row>
    <row r="57" spans="1:18" x14ac:dyDescent="0.2">
      <c r="J57" s="43"/>
      <c r="K57" s="43"/>
      <c r="L57" s="44"/>
      <c r="M57" s="43"/>
    </row>
  </sheetData>
  <sortState ref="A2:S62">
    <sortCondition ref="A2:A62"/>
    <sortCondition ref="D2:D62"/>
  </sortState>
  <pageMargins left="0.7" right="0.7" top="0.75" bottom="0.75" header="0.3" footer="0.3"/>
  <pageSetup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Q4Jan-Mar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2017-02-02T15:54:48Z</dcterms:modified>
  <cp:category/>
  <cp:contentStatus/>
</cp:coreProperties>
</file>