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tfca-my.sharepoint.com/personal/gedmonds_otf_ca/Documents/Translation/Expenses/"/>
    </mc:Choice>
  </mc:AlternateContent>
  <bookViews>
    <workbookView xWindow="0" yWindow="0" windowWidth="28800" windowHeight="11610" tabRatio="805"/>
  </bookViews>
  <sheets>
    <sheet name="Q3 Oct - Dec 2017" sheetId="33" r:id="rId1"/>
  </sheets>
  <definedNames>
    <definedName name="_xlnm._FilterDatabase" localSheetId="0" hidden="1">'Q3 Oct - Dec 2017'!$A$1:$W$53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33" l="1"/>
  <c r="Q23" i="33" l="1"/>
  <c r="J40" i="33"/>
  <c r="Q40" i="33" s="1"/>
  <c r="J41" i="33"/>
  <c r="Q39" i="33"/>
  <c r="Q37" i="33"/>
  <c r="Q30" i="33"/>
  <c r="Q43" i="33"/>
  <c r="Q29" i="33"/>
  <c r="Q28" i="33"/>
  <c r="Q27" i="33"/>
  <c r="Q42" i="33"/>
  <c r="Q25" i="33"/>
  <c r="Q31" i="33"/>
  <c r="Q38" i="33"/>
  <c r="Q4" i="33"/>
  <c r="Q5" i="33"/>
  <c r="Q8" i="33"/>
  <c r="Q20" i="33"/>
  <c r="Q12" i="33"/>
  <c r="Q14" i="33"/>
  <c r="Q13" i="33"/>
  <c r="Q49" i="33"/>
  <c r="Q51" i="33"/>
  <c r="Q45" i="33"/>
  <c r="Q46" i="33"/>
  <c r="Q18" i="33"/>
  <c r="Q19" i="33"/>
  <c r="Q52" i="33"/>
  <c r="Q53" i="33"/>
  <c r="Q21" i="33"/>
  <c r="J34" i="33"/>
  <c r="Q34" i="33" s="1"/>
  <c r="J33" i="33"/>
  <c r="Q33" i="33" s="1"/>
  <c r="L35" i="33"/>
  <c r="J35" i="33"/>
  <c r="J22" i="33"/>
  <c r="Q22" i="33" s="1"/>
  <c r="J3" i="33"/>
  <c r="Q3" i="33" s="1"/>
  <c r="J15" i="33"/>
  <c r="Q15" i="33" s="1"/>
  <c r="J11" i="33"/>
  <c r="I11" i="33"/>
  <c r="J47" i="33"/>
  <c r="Q47" i="33" s="1"/>
  <c r="J50" i="33"/>
  <c r="I50" i="33"/>
  <c r="J6" i="33"/>
  <c r="Q6" i="33" s="1"/>
  <c r="J26" i="33"/>
  <c r="Q26" i="33" s="1"/>
  <c r="L2" i="33"/>
  <c r="Q2" i="33" s="1"/>
  <c r="J24" i="33"/>
  <c r="Q24" i="33" s="1"/>
  <c r="J36" i="33"/>
  <c r="Q36" i="33" s="1"/>
  <c r="L41" i="33"/>
  <c r="J9" i="33"/>
  <c r="Q9" i="33" s="1"/>
  <c r="J10" i="33"/>
  <c r="Q10" i="33" s="1"/>
  <c r="J16" i="33"/>
  <c r="Q16" i="33" s="1"/>
  <c r="J17" i="33"/>
  <c r="Q17" i="33" s="1"/>
  <c r="I44" i="33"/>
  <c r="Q44" i="33" s="1"/>
  <c r="J48" i="33"/>
  <c r="Q48" i="33" s="1"/>
  <c r="J7" i="33"/>
  <c r="Q7" i="33" s="1"/>
  <c r="J32" i="33"/>
  <c r="Q32" i="33" s="1"/>
  <c r="Q41" i="33" l="1"/>
  <c r="Q50" i="33"/>
  <c r="Q35" i="33"/>
  <c r="Q11" i="33"/>
</calcChain>
</file>

<file path=xl/sharedStrings.xml><?xml version="1.0" encoding="utf-8"?>
<sst xmlns="http://schemas.openxmlformats.org/spreadsheetml/2006/main" count="226" uniqueCount="63">
  <si>
    <t xml:space="preserve">Destination </t>
  </si>
  <si>
    <t>SUBTOTAL</t>
  </si>
  <si>
    <t>TOTAL</t>
  </si>
  <si>
    <t>Toronto, ON</t>
  </si>
  <si>
    <t>Waterloo, ON</t>
  </si>
  <si>
    <t>Blair Dimock</t>
  </si>
  <si>
    <t>Thomas Chanzy</t>
  </si>
  <si>
    <t>Ottawa, ON</t>
  </si>
  <si>
    <t>Windsor, ON</t>
  </si>
  <si>
    <t>Sudbury, ON</t>
  </si>
  <si>
    <t>Thunder Bay, ON</t>
  </si>
  <si>
    <t>Hamilton, ON</t>
  </si>
  <si>
    <t>Montreal, QC</t>
  </si>
  <si>
    <t>Niagara, ON</t>
  </si>
  <si>
    <t>Calgary, AB</t>
  </si>
  <si>
    <t>Susan Scotti</t>
  </si>
  <si>
    <t>Kingston, ON</t>
  </si>
  <si>
    <t xml:space="preserve"> </t>
  </si>
  <si>
    <t>Tim Jackson</t>
  </si>
  <si>
    <t>Oakville, ON</t>
  </si>
  <si>
    <t>North Bay, ON</t>
  </si>
  <si>
    <t>Ina Gutium</t>
  </si>
  <si>
    <t>Dan Wilson</t>
  </si>
  <si>
    <t>Beth Puddicombe</t>
  </si>
  <si>
    <t>Cameron Clark</t>
  </si>
  <si>
    <t>Katharine Bambrick</t>
  </si>
  <si>
    <t>New York, NY, US</t>
  </si>
  <si>
    <t>Collen Mulholland</t>
  </si>
  <si>
    <t>Haliburton, ON</t>
  </si>
  <si>
    <t>Pittsburgh, PA, US</t>
  </si>
  <si>
    <t>Halton Peel, ON</t>
  </si>
  <si>
    <t>Ottawa, On</t>
  </si>
  <si>
    <t>New Orleans, LA, US</t>
  </si>
  <si>
    <t>Simcoe York, ON</t>
  </si>
  <si>
    <t>Fergus, ON</t>
  </si>
  <si>
    <t>Thames Valley, ON</t>
  </si>
  <si>
    <t>Nom</t>
  </si>
  <si>
    <t>Titire</t>
  </si>
  <si>
    <t>But</t>
  </si>
  <si>
    <t>Date de début</t>
  </si>
  <si>
    <t>Date de fin</t>
  </si>
  <si>
    <t>Participants</t>
  </si>
  <si>
    <t>Autres participants</t>
  </si>
  <si>
    <t>Frais aériens</t>
  </si>
  <si>
    <t>Autre transport</t>
  </si>
  <si>
    <t>Hébergement</t>
  </si>
  <si>
    <t>Repas</t>
  </si>
  <si>
    <t>Frais accessoires</t>
  </si>
  <si>
    <t>Accueil</t>
  </si>
  <si>
    <t>Autres dépenses</t>
  </si>
  <si>
    <t>VP, Investissements communautaires</t>
  </si>
  <si>
    <t>Déplacement pour assister à une réunion d'octroi de subventions</t>
  </si>
  <si>
    <t>Déplacement pour assister à une conférence liée au secteur</t>
  </si>
  <si>
    <t>Déplacement pour assister à un événement d'affaires de la FTO</t>
  </si>
  <si>
    <t>VP, Partenariats et Connaissances</t>
  </si>
  <si>
    <t>Déplacement pour assister à une réunion liée au secteur</t>
  </si>
  <si>
    <t>Membre du conseil d'administration</t>
  </si>
  <si>
    <t xml:space="preserve">Chef de cabinet, Bureau de la direction </t>
  </si>
  <si>
    <t>VP, Gestion des talents et Services généraux</t>
  </si>
  <si>
    <t>Chef de la direction</t>
  </si>
  <si>
    <t>VP, Affaires publiques</t>
  </si>
  <si>
    <t>Déplacement pour assister à une réusion du conseil</t>
  </si>
  <si>
    <t>Déplacement pour assister à un événement lié au secteur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</si>
</sst>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_);\(0\)"/>
    <numFmt numFmtId="168" formatCode="#,##0.00\ [$$-C0C]_);\(#,##0.00\ [$$-C0C]\)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0" xfId="0" applyFont="1" applyFill="1"/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 wrapText="1"/>
    </xf>
    <xf numFmtId="164" fontId="2" fillId="0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wrapText="1"/>
    </xf>
    <xf numFmtId="166" fontId="4" fillId="3" borderId="1" xfId="0" applyNumberFormat="1" applyFont="1" applyFill="1" applyBorder="1" applyAlignment="1">
      <alignment wrapText="1"/>
    </xf>
    <xf numFmtId="166" fontId="2" fillId="0" borderId="1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1" xfId="0" applyNumberFormat="1" applyFont="1" applyFill="1" applyBorder="1" applyAlignment="1"/>
    <xf numFmtId="0" fontId="2" fillId="0" borderId="0" xfId="0" applyFont="1" applyFill="1" applyBorder="1"/>
    <xf numFmtId="165" fontId="4" fillId="3" borderId="1" xfId="2" applyFont="1" applyFill="1" applyBorder="1" applyAlignment="1">
      <alignment wrapText="1"/>
    </xf>
    <xf numFmtId="165" fontId="2" fillId="0" borderId="1" xfId="2" applyFont="1" applyFill="1" applyBorder="1" applyAlignment="1">
      <alignment horizontal="right"/>
    </xf>
    <xf numFmtId="165" fontId="2" fillId="0" borderId="1" xfId="2" applyFont="1" applyFill="1" applyBorder="1"/>
    <xf numFmtId="165" fontId="0" fillId="0" borderId="0" xfId="2" applyFont="1"/>
    <xf numFmtId="165" fontId="2" fillId="0" borderId="1" xfId="2" applyFont="1" applyFill="1" applyBorder="1" applyAlignment="1">
      <alignment horizontal="left"/>
    </xf>
    <xf numFmtId="165" fontId="3" fillId="0" borderId="1" xfId="2" applyFont="1" applyFill="1" applyBorder="1" applyAlignment="1">
      <alignment horizontal="right"/>
    </xf>
    <xf numFmtId="44" fontId="2" fillId="0" borderId="0" xfId="0" applyNumberFormat="1" applyFont="1" applyFill="1" applyAlignment="1">
      <alignment horizontal="left"/>
    </xf>
    <xf numFmtId="0" fontId="2" fillId="0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wrapText="1"/>
    </xf>
    <xf numFmtId="0" fontId="0" fillId="0" borderId="0" xfId="0" applyFill="1" applyBorder="1"/>
    <xf numFmtId="0" fontId="5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164" fontId="2" fillId="0" borderId="0" xfId="0" applyNumberFormat="1" applyFont="1" applyFill="1" applyAlignment="1">
      <alignment horizontal="left"/>
    </xf>
    <xf numFmtId="167" fontId="2" fillId="0" borderId="1" xfId="0" applyNumberFormat="1" applyFont="1" applyFill="1" applyBorder="1" applyAlignment="1">
      <alignment horizontal="right"/>
    </xf>
    <xf numFmtId="44" fontId="2" fillId="0" borderId="0" xfId="0" applyNumberFormat="1" applyFont="1" applyFill="1" applyBorder="1" applyAlignment="1">
      <alignment horizontal="left"/>
    </xf>
    <xf numFmtId="164" fontId="0" fillId="0" borderId="0" xfId="0" applyNumberFormat="1" applyFill="1" applyBorder="1"/>
    <xf numFmtId="0" fontId="2" fillId="0" borderId="2" xfId="0" applyFont="1" applyFill="1" applyBorder="1" applyAlignment="1">
      <alignment horizontal="left" wrapText="1"/>
    </xf>
    <xf numFmtId="167" fontId="2" fillId="0" borderId="1" xfId="0" applyNumberFormat="1" applyFont="1" applyFill="1" applyBorder="1" applyAlignment="1"/>
    <xf numFmtId="168" fontId="2" fillId="0" borderId="1" xfId="0" applyNumberFormat="1" applyFont="1" applyFill="1" applyBorder="1" applyAlignment="1">
      <alignment horizontal="right"/>
    </xf>
    <xf numFmtId="168" fontId="2" fillId="2" borderId="1" xfId="1" applyNumberFormat="1" applyFont="1" applyFill="1" applyBorder="1" applyAlignment="1">
      <alignment horizontal="right"/>
    </xf>
    <xf numFmtId="168" fontId="2" fillId="2" borderId="3" xfId="1" applyNumberFormat="1" applyFont="1" applyFill="1" applyBorder="1" applyAlignment="1">
      <alignment horizontal="right"/>
    </xf>
    <xf numFmtId="168" fontId="2" fillId="0" borderId="1" xfId="1" applyNumberFormat="1" applyFont="1" applyFill="1" applyBorder="1" applyAlignment="1">
      <alignment horizontal="righ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tabSelected="1" zoomScale="130" zoomScaleNormal="130" workbookViewId="0">
      <pane ySplit="1" topLeftCell="A28" activePane="bottomLeft" state="frozen"/>
      <selection activeCell="E1" sqref="E1"/>
      <selection pane="bottomLeft" activeCell="B31" sqref="B31"/>
    </sheetView>
  </sheetViews>
  <sheetFormatPr defaultRowHeight="14.25" x14ac:dyDescent="0.2"/>
  <cols>
    <col min="1" max="1" width="15.5" customWidth="1"/>
    <col min="2" max="2" width="25.125" customWidth="1"/>
    <col min="3" max="3" width="37.125" customWidth="1"/>
    <col min="4" max="5" width="9.875" customWidth="1"/>
    <col min="6" max="6" width="20.875" customWidth="1"/>
    <col min="9" max="10" width="9" style="19"/>
    <col min="17" max="17" width="11.125" customWidth="1"/>
    <col min="18" max="18" width="9" style="25"/>
    <col min="19" max="19" width="9.375" style="25" customWidth="1"/>
    <col min="20" max="20" width="11.125" style="25" customWidth="1"/>
    <col min="21" max="21" width="9" style="25"/>
    <col min="22" max="22" width="9.625" customWidth="1"/>
  </cols>
  <sheetData>
    <row r="1" spans="1:23" ht="36" x14ac:dyDescent="0.2">
      <c r="A1" s="9" t="s">
        <v>36</v>
      </c>
      <c r="B1" s="9" t="s">
        <v>37</v>
      </c>
      <c r="C1" s="9" t="s">
        <v>38</v>
      </c>
      <c r="D1" s="10" t="s">
        <v>39</v>
      </c>
      <c r="E1" s="10" t="s">
        <v>40</v>
      </c>
      <c r="F1" s="9" t="s">
        <v>0</v>
      </c>
      <c r="G1" s="9" t="s">
        <v>41</v>
      </c>
      <c r="H1" s="9" t="s">
        <v>42</v>
      </c>
      <c r="I1" s="16" t="s">
        <v>43</v>
      </c>
      <c r="J1" s="16" t="s">
        <v>44</v>
      </c>
      <c r="K1" s="16" t="s">
        <v>45</v>
      </c>
      <c r="L1" s="9" t="s">
        <v>46</v>
      </c>
      <c r="M1" s="9" t="s">
        <v>47</v>
      </c>
      <c r="N1" s="9" t="s">
        <v>1</v>
      </c>
      <c r="O1" s="9" t="s">
        <v>48</v>
      </c>
      <c r="P1" s="9" t="s">
        <v>49</v>
      </c>
      <c r="Q1" s="24" t="s">
        <v>2</v>
      </c>
    </row>
    <row r="2" spans="1:23" s="6" customFormat="1" ht="24" x14ac:dyDescent="0.2">
      <c r="A2" s="1" t="s">
        <v>23</v>
      </c>
      <c r="B2" s="2" t="s">
        <v>50</v>
      </c>
      <c r="C2" s="2" t="s">
        <v>51</v>
      </c>
      <c r="D2" s="11">
        <v>43004</v>
      </c>
      <c r="E2" s="11">
        <v>43004</v>
      </c>
      <c r="F2" s="7" t="s">
        <v>20</v>
      </c>
      <c r="G2" s="12"/>
      <c r="H2" s="14"/>
      <c r="I2" s="17"/>
      <c r="J2" s="20">
        <v>24.7</v>
      </c>
      <c r="K2" s="17"/>
      <c r="L2" s="34">
        <f>19.91+19.91</f>
        <v>39.82</v>
      </c>
      <c r="M2" s="34"/>
      <c r="N2" s="35"/>
      <c r="O2" s="34"/>
      <c r="P2" s="34"/>
      <c r="Q2" s="36">
        <f t="shared" ref="Q2:Q33" si="0">SUM(I2:P2)</f>
        <v>64.52</v>
      </c>
      <c r="R2" s="13"/>
      <c r="S2" s="13"/>
      <c r="T2" s="13"/>
      <c r="U2" s="13"/>
    </row>
    <row r="3" spans="1:23" s="6" customFormat="1" ht="24" x14ac:dyDescent="0.2">
      <c r="A3" s="1" t="s">
        <v>23</v>
      </c>
      <c r="B3" s="2" t="s">
        <v>50</v>
      </c>
      <c r="C3" s="2" t="s">
        <v>51</v>
      </c>
      <c r="D3" s="11">
        <v>43007</v>
      </c>
      <c r="E3" s="11">
        <v>43007</v>
      </c>
      <c r="F3" s="7" t="s">
        <v>10</v>
      </c>
      <c r="G3" s="12"/>
      <c r="H3" s="14"/>
      <c r="I3" s="17"/>
      <c r="J3" s="20">
        <f>52.35+19</f>
        <v>71.349999999999994</v>
      </c>
      <c r="K3" s="17"/>
      <c r="L3" s="34">
        <v>39.82</v>
      </c>
      <c r="M3" s="34"/>
      <c r="N3" s="35"/>
      <c r="O3" s="34"/>
      <c r="P3" s="34"/>
      <c r="Q3" s="36">
        <f t="shared" si="0"/>
        <v>111.16999999999999</v>
      </c>
      <c r="R3" s="13"/>
      <c r="S3" s="13"/>
      <c r="T3" s="13"/>
      <c r="U3" s="13"/>
    </row>
    <row r="4" spans="1:23" s="6" customFormat="1" ht="24" x14ac:dyDescent="0.2">
      <c r="A4" s="1" t="s">
        <v>23</v>
      </c>
      <c r="B4" s="2" t="s">
        <v>50</v>
      </c>
      <c r="C4" s="2" t="s">
        <v>51</v>
      </c>
      <c r="D4" s="11">
        <v>43011</v>
      </c>
      <c r="E4" s="11">
        <v>43011</v>
      </c>
      <c r="F4" s="7" t="s">
        <v>30</v>
      </c>
      <c r="G4" s="8"/>
      <c r="H4" s="12"/>
      <c r="I4" s="17"/>
      <c r="J4" s="17">
        <v>110.9</v>
      </c>
      <c r="K4" s="17"/>
      <c r="L4" s="37"/>
      <c r="M4" s="37"/>
      <c r="N4" s="35"/>
      <c r="O4" s="34"/>
      <c r="P4" s="34"/>
      <c r="Q4" s="36">
        <f t="shared" si="0"/>
        <v>110.9</v>
      </c>
      <c r="R4" s="13"/>
      <c r="S4" s="27"/>
      <c r="T4" s="13"/>
      <c r="U4" s="13"/>
      <c r="W4" s="28"/>
    </row>
    <row r="5" spans="1:23" s="6" customFormat="1" ht="24" x14ac:dyDescent="0.2">
      <c r="A5" s="1" t="s">
        <v>23</v>
      </c>
      <c r="B5" s="2" t="s">
        <v>50</v>
      </c>
      <c r="C5" s="2" t="s">
        <v>51</v>
      </c>
      <c r="D5" s="11">
        <v>43011</v>
      </c>
      <c r="E5" s="11">
        <v>43012</v>
      </c>
      <c r="F5" s="7" t="s">
        <v>8</v>
      </c>
      <c r="G5" s="12"/>
      <c r="H5" s="14"/>
      <c r="I5" s="17"/>
      <c r="J5" s="20"/>
      <c r="K5" s="17"/>
      <c r="L5" s="34">
        <v>30.97</v>
      </c>
      <c r="M5" s="34"/>
      <c r="N5" s="35"/>
      <c r="O5" s="34"/>
      <c r="P5" s="34"/>
      <c r="Q5" s="36">
        <f t="shared" si="0"/>
        <v>30.97</v>
      </c>
      <c r="R5" s="13"/>
      <c r="S5" s="27"/>
      <c r="T5" s="13"/>
      <c r="U5" s="13"/>
      <c r="W5" s="28"/>
    </row>
    <row r="6" spans="1:23" s="6" customFormat="1" ht="24" x14ac:dyDescent="0.2">
      <c r="A6" s="1" t="s">
        <v>23</v>
      </c>
      <c r="B6" s="2" t="s">
        <v>50</v>
      </c>
      <c r="C6" s="2" t="s">
        <v>51</v>
      </c>
      <c r="D6" s="11">
        <v>43012</v>
      </c>
      <c r="E6" s="11">
        <v>43013</v>
      </c>
      <c r="F6" s="7" t="s">
        <v>31</v>
      </c>
      <c r="G6" s="12"/>
      <c r="H6" s="14"/>
      <c r="I6" s="17"/>
      <c r="J6" s="20">
        <f>61.04+19.75</f>
        <v>80.789999999999992</v>
      </c>
      <c r="K6" s="17">
        <v>287.37</v>
      </c>
      <c r="L6" s="34"/>
      <c r="M6" s="34"/>
      <c r="N6" s="35"/>
      <c r="O6" s="34"/>
      <c r="P6" s="34"/>
      <c r="Q6" s="36">
        <f t="shared" si="0"/>
        <v>368.15999999999997</v>
      </c>
      <c r="R6" s="13"/>
      <c r="S6" s="27"/>
      <c r="T6" s="13"/>
      <c r="U6" s="13"/>
    </row>
    <row r="7" spans="1:23" s="6" customFormat="1" ht="24" x14ac:dyDescent="0.2">
      <c r="A7" s="1" t="s">
        <v>23</v>
      </c>
      <c r="B7" s="2" t="s">
        <v>50</v>
      </c>
      <c r="C7" s="2" t="s">
        <v>51</v>
      </c>
      <c r="D7" s="11">
        <v>43014</v>
      </c>
      <c r="E7" s="11">
        <v>43014</v>
      </c>
      <c r="F7" s="7" t="s">
        <v>9</v>
      </c>
      <c r="G7" s="8"/>
      <c r="H7" s="12"/>
      <c r="I7" s="17"/>
      <c r="J7" s="17">
        <f>43.2+18+13.5+19.2</f>
        <v>93.9</v>
      </c>
      <c r="K7" s="17">
        <v>135</v>
      </c>
      <c r="L7" s="37">
        <v>53.25</v>
      </c>
      <c r="M7" s="37"/>
      <c r="N7" s="35"/>
      <c r="O7" s="34"/>
      <c r="P7" s="34"/>
      <c r="Q7" s="36">
        <f t="shared" si="0"/>
        <v>282.14999999999998</v>
      </c>
      <c r="R7" s="13"/>
      <c r="S7" s="27"/>
      <c r="T7" s="13"/>
      <c r="U7" s="13"/>
    </row>
    <row r="8" spans="1:23" s="6" customFormat="1" ht="24" x14ac:dyDescent="0.2">
      <c r="A8" s="1" t="s">
        <v>23</v>
      </c>
      <c r="B8" s="2" t="s">
        <v>50</v>
      </c>
      <c r="C8" s="5" t="s">
        <v>53</v>
      </c>
      <c r="D8" s="11">
        <v>43080</v>
      </c>
      <c r="E8" s="11">
        <v>43080</v>
      </c>
      <c r="F8" s="7" t="s">
        <v>31</v>
      </c>
      <c r="G8" s="12"/>
      <c r="H8" s="14"/>
      <c r="I8" s="17">
        <v>491.24</v>
      </c>
      <c r="J8" s="20"/>
      <c r="K8" s="17"/>
      <c r="L8" s="34"/>
      <c r="M8" s="34"/>
      <c r="N8" s="35"/>
      <c r="O8" s="34"/>
      <c r="P8" s="34"/>
      <c r="Q8" s="36">
        <f t="shared" si="0"/>
        <v>491.24</v>
      </c>
      <c r="R8" s="13"/>
      <c r="S8" s="27"/>
      <c r="T8" s="13"/>
      <c r="U8" s="13"/>
    </row>
    <row r="9" spans="1:23" s="6" customFormat="1" ht="24" x14ac:dyDescent="0.2">
      <c r="A9" s="1" t="s">
        <v>5</v>
      </c>
      <c r="B9" s="4" t="s">
        <v>54</v>
      </c>
      <c r="C9" s="5" t="s">
        <v>52</v>
      </c>
      <c r="D9" s="11">
        <v>43004</v>
      </c>
      <c r="E9" s="11">
        <v>43007</v>
      </c>
      <c r="F9" s="4" t="s">
        <v>26</v>
      </c>
      <c r="G9" s="8"/>
      <c r="H9" s="12"/>
      <c r="I9" s="17" t="s">
        <v>17</v>
      </c>
      <c r="J9" s="17">
        <f>40+11.99+17.92+16.7</f>
        <v>86.61</v>
      </c>
      <c r="K9" s="17">
        <v>1335.67</v>
      </c>
      <c r="L9" s="37"/>
      <c r="M9" s="37"/>
      <c r="N9" s="35"/>
      <c r="O9" s="34"/>
      <c r="P9" s="34"/>
      <c r="Q9" s="36">
        <f t="shared" si="0"/>
        <v>1422.28</v>
      </c>
      <c r="R9" s="13"/>
      <c r="S9" s="27"/>
      <c r="T9" s="13"/>
      <c r="U9" s="13"/>
    </row>
    <row r="10" spans="1:23" s="6" customFormat="1" ht="24" x14ac:dyDescent="0.2">
      <c r="A10" s="1" t="s">
        <v>5</v>
      </c>
      <c r="B10" s="4" t="s">
        <v>54</v>
      </c>
      <c r="C10" s="5" t="s">
        <v>51</v>
      </c>
      <c r="D10" s="11">
        <v>43011</v>
      </c>
      <c r="E10" s="11">
        <v>43012</v>
      </c>
      <c r="F10" s="7" t="s">
        <v>8</v>
      </c>
      <c r="G10" s="8"/>
      <c r="H10" s="12"/>
      <c r="I10" s="17"/>
      <c r="J10" s="18">
        <f>89.5+31.08+18.29</f>
        <v>138.87</v>
      </c>
      <c r="K10" s="17">
        <v>111</v>
      </c>
      <c r="L10" s="37"/>
      <c r="M10" s="37"/>
      <c r="N10" s="35"/>
      <c r="O10" s="34"/>
      <c r="P10" s="34"/>
      <c r="Q10" s="36">
        <f t="shared" si="0"/>
        <v>249.87</v>
      </c>
      <c r="R10" s="13"/>
      <c r="S10" s="27"/>
      <c r="T10" s="13"/>
      <c r="U10" s="13"/>
    </row>
    <row r="11" spans="1:23" s="6" customFormat="1" ht="24" x14ac:dyDescent="0.2">
      <c r="A11" s="1" t="s">
        <v>5</v>
      </c>
      <c r="B11" s="4" t="s">
        <v>54</v>
      </c>
      <c r="C11" s="5" t="s">
        <v>55</v>
      </c>
      <c r="D11" s="11">
        <v>43024</v>
      </c>
      <c r="E11" s="11">
        <v>43026</v>
      </c>
      <c r="F11" s="7" t="s">
        <v>12</v>
      </c>
      <c r="G11" s="8"/>
      <c r="H11" s="12"/>
      <c r="I11" s="17">
        <f>87+40</f>
        <v>127</v>
      </c>
      <c r="J11" s="17">
        <f>39.16+33.19+18.77</f>
        <v>91.11999999999999</v>
      </c>
      <c r="K11" s="17">
        <v>475.8</v>
      </c>
      <c r="L11" s="37"/>
      <c r="M11" s="37"/>
      <c r="N11" s="35"/>
      <c r="O11" s="34"/>
      <c r="P11" s="34"/>
      <c r="Q11" s="36">
        <f t="shared" si="0"/>
        <v>693.92000000000007</v>
      </c>
      <c r="R11" s="13"/>
      <c r="S11" s="27"/>
      <c r="T11" s="13"/>
      <c r="U11" s="13"/>
    </row>
    <row r="12" spans="1:23" s="6" customFormat="1" ht="24" x14ac:dyDescent="0.2">
      <c r="A12" s="1" t="s">
        <v>5</v>
      </c>
      <c r="B12" s="4" t="s">
        <v>54</v>
      </c>
      <c r="C12" s="5" t="s">
        <v>55</v>
      </c>
      <c r="D12" s="11">
        <v>43035</v>
      </c>
      <c r="E12" s="11">
        <v>43035</v>
      </c>
      <c r="F12" s="4" t="s">
        <v>3</v>
      </c>
      <c r="G12" s="8"/>
      <c r="H12" s="33">
        <v>22</v>
      </c>
      <c r="I12" s="17"/>
      <c r="J12" s="17"/>
      <c r="K12" s="17"/>
      <c r="L12" s="37"/>
      <c r="M12" s="37"/>
      <c r="N12" s="35"/>
      <c r="O12" s="34">
        <v>485.25</v>
      </c>
      <c r="P12" s="34"/>
      <c r="Q12" s="36">
        <f t="shared" si="0"/>
        <v>485.25</v>
      </c>
      <c r="R12" s="13"/>
      <c r="S12" s="27"/>
      <c r="T12" s="13"/>
      <c r="U12" s="13"/>
    </row>
    <row r="13" spans="1:23" s="6" customFormat="1" ht="24" x14ac:dyDescent="0.2">
      <c r="A13" s="1" t="s">
        <v>5</v>
      </c>
      <c r="B13" s="4" t="s">
        <v>54</v>
      </c>
      <c r="C13" s="5" t="s">
        <v>55</v>
      </c>
      <c r="D13" s="11">
        <v>43038</v>
      </c>
      <c r="E13" s="11">
        <v>43038</v>
      </c>
      <c r="F13" s="7" t="s">
        <v>3</v>
      </c>
      <c r="G13" s="8"/>
      <c r="H13" s="33">
        <v>1</v>
      </c>
      <c r="I13" s="17"/>
      <c r="J13" s="17"/>
      <c r="K13" s="17"/>
      <c r="L13" s="37"/>
      <c r="M13" s="37"/>
      <c r="N13" s="35"/>
      <c r="O13" s="34">
        <v>20</v>
      </c>
      <c r="P13" s="34"/>
      <c r="Q13" s="36">
        <f t="shared" si="0"/>
        <v>20</v>
      </c>
      <c r="R13" s="13"/>
      <c r="S13" s="27"/>
      <c r="T13" s="13"/>
      <c r="U13" s="13"/>
    </row>
    <row r="14" spans="1:23" s="6" customFormat="1" ht="24" x14ac:dyDescent="0.2">
      <c r="A14" s="1" t="s">
        <v>5</v>
      </c>
      <c r="B14" s="4" t="s">
        <v>54</v>
      </c>
      <c r="C14" s="5" t="s">
        <v>51</v>
      </c>
      <c r="D14" s="11">
        <v>43045</v>
      </c>
      <c r="E14" s="11">
        <v>43045</v>
      </c>
      <c r="F14" s="7" t="s">
        <v>16</v>
      </c>
      <c r="G14" s="8"/>
      <c r="H14" s="12"/>
      <c r="I14" s="17"/>
      <c r="J14" s="17">
        <v>205.6</v>
      </c>
      <c r="K14" s="17"/>
      <c r="L14" s="37"/>
      <c r="M14" s="37"/>
      <c r="N14" s="35"/>
      <c r="O14" s="34"/>
      <c r="P14" s="34"/>
      <c r="Q14" s="36">
        <f t="shared" si="0"/>
        <v>205.6</v>
      </c>
      <c r="R14" s="13"/>
      <c r="S14" s="27"/>
      <c r="T14" s="13"/>
      <c r="U14" s="13"/>
    </row>
    <row r="15" spans="1:23" s="6" customFormat="1" ht="24" x14ac:dyDescent="0.2">
      <c r="A15" s="1" t="s">
        <v>5</v>
      </c>
      <c r="B15" s="4" t="s">
        <v>54</v>
      </c>
      <c r="C15" s="5" t="s">
        <v>52</v>
      </c>
      <c r="D15" s="11">
        <v>43045</v>
      </c>
      <c r="E15" s="11">
        <v>43047</v>
      </c>
      <c r="F15" s="7" t="s">
        <v>32</v>
      </c>
      <c r="G15" s="8"/>
      <c r="H15" s="12"/>
      <c r="I15" s="17"/>
      <c r="J15" s="17">
        <f>150.65+45.68+74.75+6.55+44.25+75.9</f>
        <v>397.78000000000009</v>
      </c>
      <c r="K15" s="17">
        <v>712.86</v>
      </c>
      <c r="L15" s="37"/>
      <c r="M15" s="37"/>
      <c r="N15" s="35"/>
      <c r="O15" s="34"/>
      <c r="P15" s="34"/>
      <c r="Q15" s="36">
        <f t="shared" si="0"/>
        <v>1110.6400000000001</v>
      </c>
      <c r="R15" s="13"/>
      <c r="S15" s="27"/>
      <c r="T15" s="13"/>
      <c r="U15" s="13"/>
    </row>
    <row r="16" spans="1:23" s="6" customFormat="1" ht="24" x14ac:dyDescent="0.2">
      <c r="A16" s="1" t="s">
        <v>5</v>
      </c>
      <c r="B16" s="4" t="s">
        <v>54</v>
      </c>
      <c r="C16" s="5" t="s">
        <v>55</v>
      </c>
      <c r="D16" s="11">
        <v>43056</v>
      </c>
      <c r="E16" s="11">
        <v>43056</v>
      </c>
      <c r="F16" s="4" t="s">
        <v>3</v>
      </c>
      <c r="G16" s="14"/>
      <c r="H16" s="14"/>
      <c r="I16" s="17"/>
      <c r="J16" s="17">
        <f>11.76+8.1+5</f>
        <v>24.86</v>
      </c>
      <c r="K16" s="17"/>
      <c r="L16" s="34"/>
      <c r="M16" s="34"/>
      <c r="N16" s="35"/>
      <c r="O16" s="34"/>
      <c r="P16" s="34"/>
      <c r="Q16" s="36">
        <f t="shared" si="0"/>
        <v>24.86</v>
      </c>
      <c r="R16" s="13"/>
      <c r="S16" s="27"/>
      <c r="T16" s="13"/>
      <c r="U16" s="13"/>
    </row>
    <row r="17" spans="1:21" s="6" customFormat="1" ht="24" x14ac:dyDescent="0.2">
      <c r="A17" s="1" t="s">
        <v>5</v>
      </c>
      <c r="B17" s="4" t="s">
        <v>54</v>
      </c>
      <c r="C17" s="5" t="s">
        <v>52</v>
      </c>
      <c r="D17" s="11">
        <v>43067</v>
      </c>
      <c r="E17" s="11">
        <v>43067</v>
      </c>
      <c r="F17" s="7" t="s">
        <v>3</v>
      </c>
      <c r="G17" s="12"/>
      <c r="H17" s="14"/>
      <c r="I17" s="17"/>
      <c r="J17" s="17">
        <f>10.7+11.19</f>
        <v>21.89</v>
      </c>
      <c r="K17" s="17"/>
      <c r="L17" s="34"/>
      <c r="M17" s="34"/>
      <c r="N17" s="35"/>
      <c r="O17" s="34"/>
      <c r="P17" s="34"/>
      <c r="Q17" s="36">
        <f t="shared" si="0"/>
        <v>21.89</v>
      </c>
      <c r="R17" s="13"/>
      <c r="S17" s="27"/>
      <c r="T17" s="13"/>
      <c r="U17" s="13"/>
    </row>
    <row r="18" spans="1:21" s="6" customFormat="1" ht="24" x14ac:dyDescent="0.2">
      <c r="A18" s="1" t="s">
        <v>24</v>
      </c>
      <c r="B18" s="4" t="s">
        <v>56</v>
      </c>
      <c r="C18" s="5" t="s">
        <v>61</v>
      </c>
      <c r="D18" s="11">
        <v>43047</v>
      </c>
      <c r="E18" s="11">
        <v>43047</v>
      </c>
      <c r="F18" s="7" t="s">
        <v>3</v>
      </c>
      <c r="G18" s="8"/>
      <c r="H18" s="12"/>
      <c r="I18" s="17">
        <v>246.24</v>
      </c>
      <c r="J18" s="17"/>
      <c r="K18" s="17">
        <v>245.36</v>
      </c>
      <c r="L18" s="37"/>
      <c r="M18" s="37"/>
      <c r="N18" s="35"/>
      <c r="O18" s="34"/>
      <c r="P18" s="34"/>
      <c r="Q18" s="36">
        <f t="shared" si="0"/>
        <v>491.6</v>
      </c>
      <c r="R18" s="13"/>
      <c r="S18" s="27"/>
      <c r="T18" s="13"/>
      <c r="U18" s="13"/>
    </row>
    <row r="19" spans="1:21" s="6" customFormat="1" ht="24" x14ac:dyDescent="0.2">
      <c r="A19" s="4" t="s">
        <v>27</v>
      </c>
      <c r="B19" s="4" t="s">
        <v>56</v>
      </c>
      <c r="C19" s="5" t="s">
        <v>61</v>
      </c>
      <c r="D19" s="11">
        <v>43047</v>
      </c>
      <c r="E19" s="11">
        <v>43047</v>
      </c>
      <c r="F19" s="7" t="s">
        <v>3</v>
      </c>
      <c r="G19" s="8"/>
      <c r="H19" s="12"/>
      <c r="I19" s="17"/>
      <c r="J19" s="17"/>
      <c r="K19" s="17">
        <v>245.36</v>
      </c>
      <c r="L19" s="37"/>
      <c r="M19" s="37"/>
      <c r="N19" s="35"/>
      <c r="O19" s="34"/>
      <c r="P19" s="34"/>
      <c r="Q19" s="36">
        <f t="shared" si="0"/>
        <v>245.36</v>
      </c>
      <c r="R19" s="13"/>
      <c r="S19" s="27"/>
      <c r="T19" s="13"/>
      <c r="U19" s="13"/>
    </row>
    <row r="20" spans="1:21" s="6" customFormat="1" ht="24" x14ac:dyDescent="0.2">
      <c r="A20" s="1" t="s">
        <v>22</v>
      </c>
      <c r="B20" s="4" t="s">
        <v>57</v>
      </c>
      <c r="C20" s="5" t="s">
        <v>51</v>
      </c>
      <c r="D20" s="11">
        <v>43013</v>
      </c>
      <c r="E20" s="11">
        <v>43013</v>
      </c>
      <c r="F20" s="7" t="s">
        <v>34</v>
      </c>
      <c r="G20" s="12"/>
      <c r="H20" s="14"/>
      <c r="I20" s="17"/>
      <c r="J20" s="20">
        <v>96</v>
      </c>
      <c r="K20" s="17"/>
      <c r="L20" s="34">
        <v>11.06</v>
      </c>
      <c r="M20" s="34"/>
      <c r="N20" s="35"/>
      <c r="O20" s="34"/>
      <c r="P20" s="34"/>
      <c r="Q20" s="36">
        <f t="shared" si="0"/>
        <v>107.06</v>
      </c>
      <c r="R20" s="13"/>
      <c r="S20" s="27"/>
      <c r="T20" s="13"/>
      <c r="U20" s="13"/>
    </row>
    <row r="21" spans="1:21" s="6" customFormat="1" ht="24" x14ac:dyDescent="0.2">
      <c r="A21" s="4" t="s">
        <v>21</v>
      </c>
      <c r="B21" s="2" t="s">
        <v>58</v>
      </c>
      <c r="C21" s="5" t="s">
        <v>51</v>
      </c>
      <c r="D21" s="11">
        <v>43014</v>
      </c>
      <c r="E21" s="11">
        <v>43014</v>
      </c>
      <c r="F21" s="7" t="s">
        <v>33</v>
      </c>
      <c r="G21" s="8"/>
      <c r="H21" s="12"/>
      <c r="I21" s="17"/>
      <c r="J21" s="17">
        <v>21.2</v>
      </c>
      <c r="K21" s="17"/>
      <c r="L21" s="34"/>
      <c r="M21" s="34"/>
      <c r="N21" s="35"/>
      <c r="O21" s="34"/>
      <c r="P21" s="34"/>
      <c r="Q21" s="36">
        <f t="shared" si="0"/>
        <v>21.2</v>
      </c>
      <c r="R21" s="13"/>
      <c r="S21" s="27"/>
      <c r="T21" s="13"/>
      <c r="U21" s="13"/>
    </row>
    <row r="22" spans="1:21" s="6" customFormat="1" ht="24" x14ac:dyDescent="0.2">
      <c r="A22" s="4" t="s">
        <v>25</v>
      </c>
      <c r="B22" s="4" t="s">
        <v>59</v>
      </c>
      <c r="C22" s="5" t="s">
        <v>55</v>
      </c>
      <c r="D22" s="11">
        <v>42993</v>
      </c>
      <c r="E22" s="11">
        <v>42993</v>
      </c>
      <c r="F22" s="4" t="s">
        <v>3</v>
      </c>
      <c r="G22" s="29"/>
      <c r="H22" s="12"/>
      <c r="I22" s="17"/>
      <c r="J22" s="17">
        <f>20+19.47</f>
        <v>39.47</v>
      </c>
      <c r="K22" s="17"/>
      <c r="L22" s="37"/>
      <c r="M22" s="37"/>
      <c r="N22" s="35"/>
      <c r="O22" s="34"/>
      <c r="P22" s="34"/>
      <c r="Q22" s="36">
        <f t="shared" si="0"/>
        <v>39.47</v>
      </c>
      <c r="R22" s="26"/>
      <c r="S22" s="27"/>
      <c r="T22" s="13"/>
      <c r="U22" s="13"/>
    </row>
    <row r="23" spans="1:21" s="6" customFormat="1" ht="24" x14ac:dyDescent="0.2">
      <c r="A23" s="4" t="s">
        <v>25</v>
      </c>
      <c r="B23" s="4" t="s">
        <v>59</v>
      </c>
      <c r="C23" s="5" t="s">
        <v>53</v>
      </c>
      <c r="D23" s="11">
        <v>42993</v>
      </c>
      <c r="E23" s="11">
        <v>42993</v>
      </c>
      <c r="F23" s="4" t="s">
        <v>19</v>
      </c>
      <c r="G23" s="29"/>
      <c r="H23" s="12"/>
      <c r="I23" s="17"/>
      <c r="J23" s="17">
        <v>28</v>
      </c>
      <c r="K23" s="17"/>
      <c r="L23" s="37"/>
      <c r="M23" s="37"/>
      <c r="N23" s="35"/>
      <c r="O23" s="34"/>
      <c r="P23" s="34"/>
      <c r="Q23" s="36">
        <f t="shared" si="0"/>
        <v>28</v>
      </c>
      <c r="R23" s="13"/>
      <c r="S23" s="27"/>
      <c r="T23" s="13"/>
      <c r="U23" s="13"/>
    </row>
    <row r="24" spans="1:21" s="6" customFormat="1" ht="24" x14ac:dyDescent="0.2">
      <c r="A24" s="4" t="s">
        <v>25</v>
      </c>
      <c r="B24" s="23" t="s">
        <v>59</v>
      </c>
      <c r="C24" s="5" t="s">
        <v>51</v>
      </c>
      <c r="D24" s="11">
        <v>43004</v>
      </c>
      <c r="E24" s="11">
        <v>43004</v>
      </c>
      <c r="F24" s="7" t="s">
        <v>20</v>
      </c>
      <c r="G24" s="29"/>
      <c r="H24" s="12"/>
      <c r="I24" s="17"/>
      <c r="J24" s="17">
        <f>56+29.2+33.35</f>
        <v>118.55000000000001</v>
      </c>
      <c r="K24" s="17"/>
      <c r="L24" s="37">
        <v>28.76</v>
      </c>
      <c r="M24" s="37"/>
      <c r="N24" s="35"/>
      <c r="O24" s="34"/>
      <c r="P24" s="34"/>
      <c r="Q24" s="36">
        <f t="shared" si="0"/>
        <v>147.31</v>
      </c>
      <c r="R24" s="13"/>
      <c r="S24" s="27"/>
      <c r="T24" s="13"/>
      <c r="U24" s="13"/>
    </row>
    <row r="25" spans="1:21" s="6" customFormat="1" ht="24" x14ac:dyDescent="0.2">
      <c r="A25" s="4" t="s">
        <v>25</v>
      </c>
      <c r="B25" s="23" t="s">
        <v>59</v>
      </c>
      <c r="C25" s="5" t="s">
        <v>51</v>
      </c>
      <c r="D25" s="11">
        <v>43006</v>
      </c>
      <c r="E25" s="11">
        <v>43006</v>
      </c>
      <c r="F25" s="7" t="s">
        <v>13</v>
      </c>
      <c r="G25" s="29"/>
      <c r="H25" s="12"/>
      <c r="I25" s="17"/>
      <c r="J25" s="17">
        <v>108</v>
      </c>
      <c r="K25" s="17"/>
      <c r="L25" s="37"/>
      <c r="M25" s="37"/>
      <c r="N25" s="35"/>
      <c r="O25" s="34"/>
      <c r="P25" s="34"/>
      <c r="Q25" s="36">
        <f t="shared" si="0"/>
        <v>108</v>
      </c>
      <c r="R25" s="13"/>
      <c r="S25" s="13"/>
      <c r="T25" s="13"/>
      <c r="U25" s="13"/>
    </row>
    <row r="26" spans="1:21" s="6" customFormat="1" ht="24" x14ac:dyDescent="0.2">
      <c r="A26" s="4" t="s">
        <v>25</v>
      </c>
      <c r="B26" s="23" t="s">
        <v>59</v>
      </c>
      <c r="C26" s="5" t="s">
        <v>51</v>
      </c>
      <c r="D26" s="11">
        <v>43007</v>
      </c>
      <c r="E26" s="11">
        <v>43007</v>
      </c>
      <c r="F26" s="7" t="s">
        <v>10</v>
      </c>
      <c r="G26" s="29"/>
      <c r="H26" s="12"/>
      <c r="I26" s="17"/>
      <c r="J26" s="17">
        <f>40+26.55+56.4</f>
        <v>122.94999999999999</v>
      </c>
      <c r="K26" s="17"/>
      <c r="L26" s="37">
        <v>28.76</v>
      </c>
      <c r="M26" s="37"/>
      <c r="N26" s="35"/>
      <c r="O26" s="34"/>
      <c r="P26" s="34"/>
      <c r="Q26" s="36">
        <f t="shared" si="0"/>
        <v>151.70999999999998</v>
      </c>
      <c r="R26" s="13"/>
      <c r="S26" s="13"/>
      <c r="T26" s="13"/>
      <c r="U26" s="13"/>
    </row>
    <row r="27" spans="1:21" s="6" customFormat="1" ht="24" x14ac:dyDescent="0.2">
      <c r="A27" s="4" t="s">
        <v>25</v>
      </c>
      <c r="B27" s="23" t="s">
        <v>59</v>
      </c>
      <c r="C27" s="5" t="s">
        <v>53</v>
      </c>
      <c r="D27" s="11">
        <v>43010</v>
      </c>
      <c r="E27" s="11">
        <v>43010</v>
      </c>
      <c r="F27" s="7" t="s">
        <v>4</v>
      </c>
      <c r="G27" s="29"/>
      <c r="H27" s="12"/>
      <c r="I27" s="17"/>
      <c r="J27" s="17">
        <v>17.2</v>
      </c>
      <c r="K27" s="17"/>
      <c r="L27" s="37"/>
      <c r="M27" s="37"/>
      <c r="N27" s="35"/>
      <c r="O27" s="34"/>
      <c r="P27" s="34"/>
      <c r="Q27" s="36">
        <f t="shared" si="0"/>
        <v>17.2</v>
      </c>
      <c r="R27" s="13"/>
      <c r="S27" s="13"/>
      <c r="T27" s="13"/>
      <c r="U27" s="13"/>
    </row>
    <row r="28" spans="1:21" s="6" customFormat="1" ht="24" x14ac:dyDescent="0.2">
      <c r="A28" s="4" t="s">
        <v>25</v>
      </c>
      <c r="B28" s="23" t="s">
        <v>59</v>
      </c>
      <c r="C28" s="5" t="s">
        <v>51</v>
      </c>
      <c r="D28" s="11">
        <v>43010</v>
      </c>
      <c r="E28" s="11">
        <v>43010</v>
      </c>
      <c r="F28" s="7" t="s">
        <v>11</v>
      </c>
      <c r="G28" s="29"/>
      <c r="H28" s="12"/>
      <c r="I28" s="17"/>
      <c r="J28" s="17">
        <v>60.4</v>
      </c>
      <c r="K28" s="17"/>
      <c r="L28" s="37"/>
      <c r="M28" s="37"/>
      <c r="N28" s="35"/>
      <c r="O28" s="34"/>
      <c r="P28" s="34"/>
      <c r="Q28" s="36">
        <f t="shared" si="0"/>
        <v>60.4</v>
      </c>
      <c r="R28" s="13"/>
      <c r="S28" s="13"/>
      <c r="T28" s="13"/>
      <c r="U28" s="13"/>
    </row>
    <row r="29" spans="1:21" s="6" customFormat="1" ht="24" x14ac:dyDescent="0.2">
      <c r="A29" s="4" t="s">
        <v>25</v>
      </c>
      <c r="B29" s="23" t="s">
        <v>59</v>
      </c>
      <c r="C29" s="5" t="s">
        <v>51</v>
      </c>
      <c r="D29" s="11">
        <v>43011</v>
      </c>
      <c r="E29" s="11">
        <v>43011</v>
      </c>
      <c r="F29" s="7" t="s">
        <v>30</v>
      </c>
      <c r="G29" s="29"/>
      <c r="H29" s="12"/>
      <c r="I29" s="17"/>
      <c r="J29" s="17">
        <v>42</v>
      </c>
      <c r="K29" s="17"/>
      <c r="L29" s="37"/>
      <c r="M29" s="37"/>
      <c r="N29" s="35"/>
      <c r="O29" s="34"/>
      <c r="P29" s="34"/>
      <c r="Q29" s="36">
        <f t="shared" si="0"/>
        <v>42</v>
      </c>
      <c r="R29" s="13"/>
      <c r="S29" s="13"/>
      <c r="T29" s="13"/>
      <c r="U29" s="13"/>
    </row>
    <row r="30" spans="1:21" s="6" customFormat="1" ht="24" x14ac:dyDescent="0.2">
      <c r="A30" s="4" t="s">
        <v>25</v>
      </c>
      <c r="B30" s="23" t="s">
        <v>59</v>
      </c>
      <c r="C30" s="5" t="s">
        <v>53</v>
      </c>
      <c r="D30" s="11">
        <v>43012</v>
      </c>
      <c r="E30" s="11">
        <v>43012</v>
      </c>
      <c r="F30" s="7" t="s">
        <v>3</v>
      </c>
      <c r="G30" s="33">
        <v>1</v>
      </c>
      <c r="H30" s="14"/>
      <c r="I30" s="17"/>
      <c r="J30" s="17"/>
      <c r="K30" s="17"/>
      <c r="L30" s="34">
        <v>59.68</v>
      </c>
      <c r="M30" s="34"/>
      <c r="N30" s="35"/>
      <c r="O30" s="34"/>
      <c r="P30" s="34"/>
      <c r="Q30" s="36">
        <f t="shared" si="0"/>
        <v>59.68</v>
      </c>
      <c r="R30" s="13"/>
      <c r="S30" s="13"/>
      <c r="T30" s="13"/>
      <c r="U30" s="13"/>
    </row>
    <row r="31" spans="1:21" s="6" customFormat="1" ht="24" x14ac:dyDescent="0.2">
      <c r="A31" s="4" t="s">
        <v>25</v>
      </c>
      <c r="B31" s="4" t="s">
        <v>59</v>
      </c>
      <c r="C31" s="5" t="s">
        <v>51</v>
      </c>
      <c r="D31" s="11">
        <v>43013</v>
      </c>
      <c r="E31" s="11">
        <v>43013</v>
      </c>
      <c r="F31" s="7" t="s">
        <v>34</v>
      </c>
      <c r="G31" s="29"/>
      <c r="H31" s="12"/>
      <c r="I31" s="17"/>
      <c r="J31" s="17">
        <v>12.8</v>
      </c>
      <c r="K31" s="17"/>
      <c r="L31" s="37"/>
      <c r="M31" s="37"/>
      <c r="N31" s="35"/>
      <c r="O31" s="34"/>
      <c r="P31" s="34"/>
      <c r="Q31" s="36">
        <f t="shared" si="0"/>
        <v>12.8</v>
      </c>
      <c r="R31" s="13"/>
      <c r="S31" s="13"/>
      <c r="T31" s="13"/>
      <c r="U31" s="13"/>
    </row>
    <row r="32" spans="1:21" s="6" customFormat="1" ht="24" x14ac:dyDescent="0.2">
      <c r="A32" s="4" t="s">
        <v>25</v>
      </c>
      <c r="B32" s="23" t="s">
        <v>59</v>
      </c>
      <c r="C32" s="5" t="s">
        <v>51</v>
      </c>
      <c r="D32" s="11">
        <v>43014</v>
      </c>
      <c r="E32" s="11">
        <v>43014</v>
      </c>
      <c r="F32" s="7" t="s">
        <v>9</v>
      </c>
      <c r="G32" s="14"/>
      <c r="H32" s="14"/>
      <c r="I32" s="17"/>
      <c r="J32" s="17">
        <f>34.51+234.75</f>
        <v>269.26</v>
      </c>
      <c r="K32" s="17">
        <v>135</v>
      </c>
      <c r="L32" s="34">
        <v>52.28</v>
      </c>
      <c r="M32" s="34"/>
      <c r="N32" s="35"/>
      <c r="O32" s="34"/>
      <c r="P32" s="34"/>
      <c r="Q32" s="36">
        <f t="shared" si="0"/>
        <v>456.53999999999996</v>
      </c>
      <c r="R32" s="26"/>
      <c r="S32" s="13"/>
      <c r="T32" s="13"/>
      <c r="U32" s="13"/>
    </row>
    <row r="33" spans="1:23" s="6" customFormat="1" ht="24" x14ac:dyDescent="0.2">
      <c r="A33" s="4" t="s">
        <v>25</v>
      </c>
      <c r="B33" s="23" t="s">
        <v>59</v>
      </c>
      <c r="C33" s="5" t="s">
        <v>51</v>
      </c>
      <c r="D33" s="11">
        <v>43014</v>
      </c>
      <c r="E33" s="11">
        <v>43014</v>
      </c>
      <c r="F33" s="7" t="s">
        <v>33</v>
      </c>
      <c r="G33" s="29"/>
      <c r="H33" s="12"/>
      <c r="I33" s="17"/>
      <c r="J33" s="17">
        <f>40+48</f>
        <v>88</v>
      </c>
      <c r="K33" s="17"/>
      <c r="L33" s="37"/>
      <c r="M33" s="37"/>
      <c r="N33" s="35"/>
      <c r="O33" s="34"/>
      <c r="P33" s="34"/>
      <c r="Q33" s="36">
        <f t="shared" si="0"/>
        <v>88</v>
      </c>
      <c r="R33" s="26"/>
      <c r="S33" s="27"/>
      <c r="T33" s="13"/>
      <c r="U33" s="13"/>
    </row>
    <row r="34" spans="1:23" s="6" customFormat="1" ht="24" x14ac:dyDescent="0.2">
      <c r="A34" s="4" t="s">
        <v>25</v>
      </c>
      <c r="B34" s="23" t="s">
        <v>59</v>
      </c>
      <c r="C34" s="5" t="s">
        <v>62</v>
      </c>
      <c r="D34" s="11">
        <v>43020</v>
      </c>
      <c r="E34" s="11">
        <v>43020</v>
      </c>
      <c r="F34" s="7" t="s">
        <v>3</v>
      </c>
      <c r="G34" s="29"/>
      <c r="H34" s="12"/>
      <c r="I34" s="17"/>
      <c r="J34" s="17">
        <f>13.75+14</f>
        <v>27.75</v>
      </c>
      <c r="K34" s="17"/>
      <c r="L34" s="37"/>
      <c r="M34" s="37"/>
      <c r="N34" s="35"/>
      <c r="O34" s="34"/>
      <c r="P34" s="34"/>
      <c r="Q34" s="36">
        <f t="shared" ref="Q34:Q53" si="1">SUM(I34:P34)</f>
        <v>27.75</v>
      </c>
      <c r="R34" s="26"/>
      <c r="S34" s="13"/>
      <c r="T34" s="13"/>
      <c r="U34" s="13"/>
    </row>
    <row r="35" spans="1:23" s="6" customFormat="1" ht="24" x14ac:dyDescent="0.2">
      <c r="A35" s="4" t="s">
        <v>25</v>
      </c>
      <c r="B35" s="23" t="s">
        <v>59</v>
      </c>
      <c r="C35" s="5" t="s">
        <v>55</v>
      </c>
      <c r="D35" s="11">
        <v>43024</v>
      </c>
      <c r="E35" s="11">
        <v>43026</v>
      </c>
      <c r="F35" s="7" t="s">
        <v>12</v>
      </c>
      <c r="G35" s="29"/>
      <c r="H35" s="12"/>
      <c r="I35" s="17">
        <v>534.74</v>
      </c>
      <c r="J35" s="17">
        <f>28+44+44+69.03</f>
        <v>185.03</v>
      </c>
      <c r="K35" s="17">
        <v>237.9</v>
      </c>
      <c r="L35" s="37">
        <f>8.85+13.98</f>
        <v>22.83</v>
      </c>
      <c r="M35" s="37"/>
      <c r="N35" s="35"/>
      <c r="O35" s="34"/>
      <c r="P35" s="34"/>
      <c r="Q35" s="36">
        <f t="shared" si="1"/>
        <v>980.5</v>
      </c>
      <c r="R35" s="26"/>
      <c r="S35" s="13"/>
      <c r="T35" s="13"/>
      <c r="U35" s="13"/>
      <c r="V35" s="22"/>
    </row>
    <row r="36" spans="1:23" s="6" customFormat="1" ht="24" x14ac:dyDescent="0.2">
      <c r="A36" s="4" t="s">
        <v>25</v>
      </c>
      <c r="B36" s="23" t="s">
        <v>59</v>
      </c>
      <c r="C36" s="5" t="s">
        <v>53</v>
      </c>
      <c r="D36" s="11">
        <v>43025</v>
      </c>
      <c r="E36" s="11">
        <v>43025</v>
      </c>
      <c r="F36" s="7" t="s">
        <v>7</v>
      </c>
      <c r="G36" s="29"/>
      <c r="H36" s="12"/>
      <c r="I36" s="17"/>
      <c r="J36" s="17">
        <f>39.3+37.27</f>
        <v>76.569999999999993</v>
      </c>
      <c r="K36" s="17"/>
      <c r="L36" s="37">
        <v>14.99</v>
      </c>
      <c r="M36" s="37"/>
      <c r="N36" s="35"/>
      <c r="O36" s="34"/>
      <c r="P36" s="34"/>
      <c r="Q36" s="36">
        <f t="shared" si="1"/>
        <v>91.559999999999988</v>
      </c>
      <c r="R36" s="26"/>
      <c r="S36" s="13"/>
      <c r="T36" s="13"/>
      <c r="U36" s="13"/>
      <c r="V36" s="22"/>
    </row>
    <row r="37" spans="1:23" s="6" customFormat="1" ht="24" x14ac:dyDescent="0.2">
      <c r="A37" s="4" t="s">
        <v>25</v>
      </c>
      <c r="B37" s="23" t="s">
        <v>59</v>
      </c>
      <c r="C37" s="5" t="s">
        <v>53</v>
      </c>
      <c r="D37" s="11">
        <v>43026</v>
      </c>
      <c r="E37" s="11">
        <v>43027</v>
      </c>
      <c r="F37" s="4" t="s">
        <v>7</v>
      </c>
      <c r="G37" s="12"/>
      <c r="H37" s="14"/>
      <c r="I37" s="17"/>
      <c r="J37" s="17">
        <v>28</v>
      </c>
      <c r="K37" s="17"/>
      <c r="L37" s="34">
        <v>28.76</v>
      </c>
      <c r="M37" s="34"/>
      <c r="N37" s="35"/>
      <c r="O37" s="34"/>
      <c r="P37" s="34"/>
      <c r="Q37" s="36">
        <f t="shared" si="1"/>
        <v>56.760000000000005</v>
      </c>
      <c r="R37" s="26"/>
      <c r="S37" s="13"/>
      <c r="T37" s="13"/>
      <c r="U37" s="13"/>
      <c r="V37" s="22"/>
    </row>
    <row r="38" spans="1:23" s="6" customFormat="1" ht="24" x14ac:dyDescent="0.2">
      <c r="A38" s="4" t="s">
        <v>25</v>
      </c>
      <c r="B38" s="23" t="s">
        <v>59</v>
      </c>
      <c r="C38" s="5" t="s">
        <v>55</v>
      </c>
      <c r="D38" s="11">
        <v>43046</v>
      </c>
      <c r="E38" s="11">
        <v>43046</v>
      </c>
      <c r="F38" s="7" t="s">
        <v>11</v>
      </c>
      <c r="G38" s="29"/>
      <c r="H38" s="12"/>
      <c r="I38" s="17"/>
      <c r="J38" s="17">
        <v>64.8</v>
      </c>
      <c r="K38" s="17"/>
      <c r="L38" s="37">
        <v>11.06</v>
      </c>
      <c r="M38" s="37"/>
      <c r="N38" s="35"/>
      <c r="O38" s="34"/>
      <c r="P38" s="34"/>
      <c r="Q38" s="36">
        <f t="shared" si="1"/>
        <v>75.86</v>
      </c>
      <c r="R38" s="26"/>
      <c r="S38" s="13"/>
      <c r="T38" s="13"/>
      <c r="U38" s="13"/>
      <c r="V38" s="22"/>
    </row>
    <row r="39" spans="1:23" s="6" customFormat="1" ht="24" x14ac:dyDescent="0.2">
      <c r="A39" s="4" t="s">
        <v>25</v>
      </c>
      <c r="B39" s="23" t="s">
        <v>59</v>
      </c>
      <c r="C39" s="5" t="s">
        <v>61</v>
      </c>
      <c r="D39" s="11">
        <v>43047</v>
      </c>
      <c r="E39" s="11">
        <v>43047</v>
      </c>
      <c r="F39" s="4" t="s">
        <v>3</v>
      </c>
      <c r="G39" s="12"/>
      <c r="H39" s="14"/>
      <c r="I39" s="17"/>
      <c r="J39" s="20"/>
      <c r="K39" s="17">
        <v>183.76</v>
      </c>
      <c r="L39" s="34">
        <v>19.91</v>
      </c>
      <c r="M39" s="34"/>
      <c r="N39" s="35"/>
      <c r="O39" s="34"/>
      <c r="P39" s="34"/>
      <c r="Q39" s="36">
        <f t="shared" si="1"/>
        <v>203.67</v>
      </c>
      <c r="R39" s="26"/>
      <c r="S39" s="13"/>
      <c r="T39" s="13"/>
      <c r="U39" s="13"/>
      <c r="V39" s="22"/>
    </row>
    <row r="40" spans="1:23" s="6" customFormat="1" ht="24" x14ac:dyDescent="0.2">
      <c r="A40" s="4" t="s">
        <v>25</v>
      </c>
      <c r="B40" s="23" t="s">
        <v>59</v>
      </c>
      <c r="C40" s="5" t="s">
        <v>52</v>
      </c>
      <c r="D40" s="11">
        <v>43047</v>
      </c>
      <c r="E40" s="11">
        <v>43047</v>
      </c>
      <c r="F40" s="7" t="s">
        <v>3</v>
      </c>
      <c r="G40" s="29"/>
      <c r="H40" s="12"/>
      <c r="I40" s="17"/>
      <c r="J40" s="17">
        <f>15.93+0.3</f>
        <v>16.23</v>
      </c>
      <c r="K40" s="17"/>
      <c r="L40" s="37"/>
      <c r="M40" s="37"/>
      <c r="N40" s="35"/>
      <c r="O40" s="34"/>
      <c r="P40" s="34"/>
      <c r="Q40" s="36">
        <f t="shared" si="1"/>
        <v>16.23</v>
      </c>
      <c r="R40" s="26"/>
      <c r="S40" s="13"/>
      <c r="T40" s="13"/>
      <c r="U40" s="13"/>
      <c r="V40" s="22"/>
    </row>
    <row r="41" spans="1:23" s="6" customFormat="1" ht="24" x14ac:dyDescent="0.2">
      <c r="A41" s="4" t="s">
        <v>25</v>
      </c>
      <c r="B41" s="23" t="s">
        <v>59</v>
      </c>
      <c r="C41" s="5" t="s">
        <v>52</v>
      </c>
      <c r="D41" s="11">
        <v>43051</v>
      </c>
      <c r="E41" s="11">
        <v>43053</v>
      </c>
      <c r="F41" s="7" t="s">
        <v>29</v>
      </c>
      <c r="G41" s="29"/>
      <c r="H41" s="12"/>
      <c r="I41" s="17">
        <v>784.33</v>
      </c>
      <c r="J41" s="17">
        <f>62.2+79.65</f>
        <v>141.85000000000002</v>
      </c>
      <c r="K41" s="17">
        <v>436.51</v>
      </c>
      <c r="L41" s="37">
        <f>133.72+22.5</f>
        <v>156.22</v>
      </c>
      <c r="M41" s="37">
        <v>20.91</v>
      </c>
      <c r="N41" s="35"/>
      <c r="O41" s="34"/>
      <c r="P41" s="34"/>
      <c r="Q41" s="36">
        <f t="shared" si="1"/>
        <v>1539.8200000000002</v>
      </c>
      <c r="R41" s="26"/>
      <c r="S41" s="13"/>
      <c r="T41" s="13"/>
      <c r="U41" s="13"/>
      <c r="V41" s="22"/>
    </row>
    <row r="42" spans="1:23" s="6" customFormat="1" ht="24" x14ac:dyDescent="0.2">
      <c r="A42" s="4" t="s">
        <v>25</v>
      </c>
      <c r="B42" s="23" t="s">
        <v>59</v>
      </c>
      <c r="C42" s="5" t="s">
        <v>55</v>
      </c>
      <c r="D42" s="11">
        <v>43053</v>
      </c>
      <c r="E42" s="11">
        <v>43053</v>
      </c>
      <c r="F42" s="7" t="s">
        <v>3</v>
      </c>
      <c r="G42" s="29"/>
      <c r="H42" s="12"/>
      <c r="I42" s="17"/>
      <c r="J42" s="17"/>
      <c r="K42" s="17">
        <v>183.76</v>
      </c>
      <c r="L42" s="37"/>
      <c r="M42" s="37"/>
      <c r="N42" s="35"/>
      <c r="O42" s="34"/>
      <c r="P42" s="34"/>
      <c r="Q42" s="36">
        <f t="shared" si="1"/>
        <v>183.76</v>
      </c>
      <c r="R42" s="26"/>
      <c r="S42" s="13"/>
      <c r="T42" s="13"/>
      <c r="U42" s="13"/>
      <c r="W42" s="22"/>
    </row>
    <row r="43" spans="1:23" s="6" customFormat="1" ht="24" x14ac:dyDescent="0.2">
      <c r="A43" s="4" t="s">
        <v>25</v>
      </c>
      <c r="B43" s="23" t="s">
        <v>59</v>
      </c>
      <c r="C43" s="5" t="s">
        <v>52</v>
      </c>
      <c r="D43" s="11">
        <v>43067</v>
      </c>
      <c r="E43" s="11">
        <v>43067</v>
      </c>
      <c r="F43" s="7" t="s">
        <v>3</v>
      </c>
      <c r="G43" s="12"/>
      <c r="H43" s="14"/>
      <c r="I43" s="17"/>
      <c r="J43" s="17">
        <v>80.8</v>
      </c>
      <c r="K43" s="17"/>
      <c r="L43" s="34"/>
      <c r="M43" s="34"/>
      <c r="N43" s="35"/>
      <c r="O43" s="34"/>
      <c r="P43" s="34"/>
      <c r="Q43" s="36">
        <f t="shared" si="1"/>
        <v>80.8</v>
      </c>
      <c r="R43" s="26"/>
      <c r="S43" s="13"/>
      <c r="T43" s="13"/>
      <c r="U43" s="13"/>
    </row>
    <row r="44" spans="1:23" s="6" customFormat="1" ht="24" x14ac:dyDescent="0.2">
      <c r="A44" s="4" t="s">
        <v>15</v>
      </c>
      <c r="B44" s="23" t="s">
        <v>56</v>
      </c>
      <c r="C44" s="5" t="s">
        <v>61</v>
      </c>
      <c r="D44" s="11">
        <v>43047</v>
      </c>
      <c r="E44" s="11">
        <v>43047</v>
      </c>
      <c r="F44" s="7" t="s">
        <v>3</v>
      </c>
      <c r="G44" s="8"/>
      <c r="H44" s="12"/>
      <c r="I44" s="17">
        <f>296.25+20</f>
        <v>316.25</v>
      </c>
      <c r="J44" s="21">
        <v>228.02</v>
      </c>
      <c r="K44" s="17">
        <v>245.36</v>
      </c>
      <c r="L44" s="34">
        <v>30.97</v>
      </c>
      <c r="M44" s="34"/>
      <c r="N44" s="35"/>
      <c r="O44" s="34"/>
      <c r="P44" s="34"/>
      <c r="Q44" s="36">
        <f t="shared" si="1"/>
        <v>820.6</v>
      </c>
      <c r="R44" s="26"/>
      <c r="S44" s="13"/>
      <c r="T44" s="13"/>
      <c r="U44" s="13"/>
    </row>
    <row r="45" spans="1:23" s="6" customFormat="1" ht="24" x14ac:dyDescent="0.2">
      <c r="A45" s="4" t="s">
        <v>6</v>
      </c>
      <c r="B45" s="32" t="s">
        <v>60</v>
      </c>
      <c r="C45" s="5" t="s">
        <v>51</v>
      </c>
      <c r="D45" s="11">
        <v>43012</v>
      </c>
      <c r="E45" s="11">
        <v>43012</v>
      </c>
      <c r="F45" s="7" t="s">
        <v>28</v>
      </c>
      <c r="G45" s="12"/>
      <c r="H45" s="14"/>
      <c r="I45" s="17"/>
      <c r="J45" s="17">
        <v>184</v>
      </c>
      <c r="K45" s="17"/>
      <c r="L45" s="34"/>
      <c r="M45" s="34"/>
      <c r="N45" s="35"/>
      <c r="O45" s="34"/>
      <c r="P45" s="34"/>
      <c r="Q45" s="36">
        <f t="shared" si="1"/>
        <v>184</v>
      </c>
      <c r="R45" s="26"/>
      <c r="S45" s="27"/>
      <c r="T45" s="13"/>
      <c r="U45" s="13"/>
    </row>
    <row r="46" spans="1:23" s="6" customFormat="1" ht="24" x14ac:dyDescent="0.2">
      <c r="A46" s="4" t="s">
        <v>6</v>
      </c>
      <c r="B46" s="32" t="s">
        <v>60</v>
      </c>
      <c r="C46" s="5" t="s">
        <v>51</v>
      </c>
      <c r="D46" s="11">
        <v>43014</v>
      </c>
      <c r="E46" s="11">
        <v>43014</v>
      </c>
      <c r="F46" s="7" t="s">
        <v>35</v>
      </c>
      <c r="G46" s="8"/>
      <c r="H46" s="12"/>
      <c r="I46" s="17"/>
      <c r="J46" s="17">
        <v>120</v>
      </c>
      <c r="K46" s="17"/>
      <c r="L46" s="37"/>
      <c r="M46" s="37"/>
      <c r="N46" s="35"/>
      <c r="O46" s="34"/>
      <c r="P46" s="34"/>
      <c r="Q46" s="36">
        <f t="shared" si="1"/>
        <v>120</v>
      </c>
      <c r="R46" s="26"/>
      <c r="S46" s="27"/>
      <c r="T46" s="13"/>
      <c r="U46" s="13"/>
    </row>
    <row r="47" spans="1:23" s="6" customFormat="1" ht="24" x14ac:dyDescent="0.2">
      <c r="A47" s="4" t="s">
        <v>6</v>
      </c>
      <c r="B47" s="32" t="s">
        <v>60</v>
      </c>
      <c r="C47" s="5" t="s">
        <v>55</v>
      </c>
      <c r="D47" s="11">
        <v>43024</v>
      </c>
      <c r="E47" s="11">
        <v>43026</v>
      </c>
      <c r="F47" s="7" t="s">
        <v>12</v>
      </c>
      <c r="G47" s="8"/>
      <c r="H47" s="12"/>
      <c r="I47" s="17"/>
      <c r="J47" s="17">
        <f>38.24+20+46</f>
        <v>104.24000000000001</v>
      </c>
      <c r="K47" s="17">
        <v>216.32</v>
      </c>
      <c r="L47" s="37"/>
      <c r="M47" s="37"/>
      <c r="N47" s="35"/>
      <c r="O47" s="34"/>
      <c r="P47" s="34"/>
      <c r="Q47" s="36">
        <f t="shared" si="1"/>
        <v>320.56</v>
      </c>
      <c r="R47" s="26"/>
      <c r="S47" s="27"/>
      <c r="T47" s="13"/>
      <c r="U47" s="13"/>
    </row>
    <row r="48" spans="1:23" s="6" customFormat="1" ht="24" x14ac:dyDescent="0.2">
      <c r="A48" s="4" t="s">
        <v>6</v>
      </c>
      <c r="B48" s="7" t="s">
        <v>60</v>
      </c>
      <c r="C48" s="5" t="s">
        <v>52</v>
      </c>
      <c r="D48" s="11">
        <v>43035</v>
      </c>
      <c r="E48" s="11">
        <v>43036</v>
      </c>
      <c r="F48" s="4" t="s">
        <v>7</v>
      </c>
      <c r="G48" s="8"/>
      <c r="H48" s="12"/>
      <c r="I48" s="17"/>
      <c r="J48" s="17">
        <f>21.28+48.3+23.86</f>
        <v>93.44</v>
      </c>
      <c r="K48" s="17"/>
      <c r="L48" s="37">
        <v>19.91</v>
      </c>
      <c r="M48" s="37"/>
      <c r="N48" s="35"/>
      <c r="O48" s="34"/>
      <c r="P48" s="34"/>
      <c r="Q48" s="36">
        <f t="shared" si="1"/>
        <v>113.35</v>
      </c>
      <c r="R48" s="26"/>
      <c r="S48" s="13"/>
      <c r="T48" s="13"/>
      <c r="U48" s="13"/>
    </row>
    <row r="49" spans="1:22" s="6" customFormat="1" ht="24" x14ac:dyDescent="0.2">
      <c r="A49" s="4" t="s">
        <v>6</v>
      </c>
      <c r="B49" s="7" t="s">
        <v>60</v>
      </c>
      <c r="C49" s="5" t="s">
        <v>55</v>
      </c>
      <c r="D49" s="11">
        <v>43046</v>
      </c>
      <c r="E49" s="11">
        <v>43046</v>
      </c>
      <c r="F49" s="7" t="s">
        <v>11</v>
      </c>
      <c r="G49" s="8"/>
      <c r="H49" s="12"/>
      <c r="I49" s="17"/>
      <c r="J49" s="17">
        <v>64</v>
      </c>
      <c r="K49" s="17"/>
      <c r="L49" s="37"/>
      <c r="M49" s="37"/>
      <c r="N49" s="35"/>
      <c r="O49" s="34"/>
      <c r="P49" s="34"/>
      <c r="Q49" s="36">
        <f t="shared" si="1"/>
        <v>64</v>
      </c>
      <c r="R49" s="26"/>
      <c r="S49" s="30"/>
      <c r="T49" s="13"/>
      <c r="U49" s="30"/>
    </row>
    <row r="50" spans="1:22" s="6" customFormat="1" ht="24" x14ac:dyDescent="0.2">
      <c r="A50" s="4" t="s">
        <v>6</v>
      </c>
      <c r="B50" s="7" t="s">
        <v>60</v>
      </c>
      <c r="C50" s="5" t="s">
        <v>55</v>
      </c>
      <c r="D50" s="11">
        <v>43054</v>
      </c>
      <c r="E50" s="11">
        <v>43055</v>
      </c>
      <c r="F50" s="7" t="s">
        <v>14</v>
      </c>
      <c r="G50" s="8"/>
      <c r="H50" s="12"/>
      <c r="I50" s="17">
        <f>75+40+150</f>
        <v>265</v>
      </c>
      <c r="J50" s="17">
        <f>73.6+42.6+67.85+43.59</f>
        <v>227.64</v>
      </c>
      <c r="K50" s="17">
        <v>208.88</v>
      </c>
      <c r="L50" s="37">
        <v>11.06</v>
      </c>
      <c r="M50" s="37"/>
      <c r="N50" s="35"/>
      <c r="O50" s="34"/>
      <c r="P50" s="34"/>
      <c r="Q50" s="36">
        <f t="shared" si="1"/>
        <v>712.57999999999993</v>
      </c>
      <c r="R50" s="26"/>
      <c r="S50" s="13"/>
      <c r="T50" s="13"/>
      <c r="U50" s="13"/>
    </row>
    <row r="51" spans="1:22" s="6" customFormat="1" ht="24" x14ac:dyDescent="0.2">
      <c r="A51" s="4" t="s">
        <v>6</v>
      </c>
      <c r="B51" s="7" t="s">
        <v>60</v>
      </c>
      <c r="C51" s="5" t="s">
        <v>55</v>
      </c>
      <c r="D51" s="11">
        <v>43068</v>
      </c>
      <c r="E51" s="11">
        <v>43068</v>
      </c>
      <c r="F51" s="7" t="s">
        <v>3</v>
      </c>
      <c r="G51" s="12"/>
      <c r="H51" s="14"/>
      <c r="I51" s="17"/>
      <c r="J51" s="17">
        <f>7</f>
        <v>7</v>
      </c>
      <c r="K51" s="17"/>
      <c r="L51" s="34"/>
      <c r="M51" s="34"/>
      <c r="N51" s="35"/>
      <c r="O51" s="34"/>
      <c r="P51" s="34"/>
      <c r="Q51" s="36">
        <f t="shared" si="1"/>
        <v>7</v>
      </c>
      <c r="R51" s="26"/>
      <c r="S51" s="13"/>
      <c r="T51" s="13"/>
      <c r="U51" s="13"/>
    </row>
    <row r="52" spans="1:22" s="6" customFormat="1" ht="24" x14ac:dyDescent="0.2">
      <c r="A52" s="4" t="s">
        <v>18</v>
      </c>
      <c r="B52" s="4" t="s">
        <v>56</v>
      </c>
      <c r="C52" s="5" t="s">
        <v>61</v>
      </c>
      <c r="D52" s="11">
        <v>43047</v>
      </c>
      <c r="E52" s="11">
        <v>43047</v>
      </c>
      <c r="F52" s="7" t="s">
        <v>3</v>
      </c>
      <c r="G52" s="12"/>
      <c r="H52" s="14"/>
      <c r="I52" s="17"/>
      <c r="J52" s="17"/>
      <c r="K52" s="17">
        <v>245.36</v>
      </c>
      <c r="L52" s="34"/>
      <c r="M52" s="34"/>
      <c r="N52" s="35"/>
      <c r="O52" s="34"/>
      <c r="P52" s="34"/>
      <c r="Q52" s="36">
        <f t="shared" si="1"/>
        <v>245.36</v>
      </c>
      <c r="R52" s="26"/>
      <c r="S52" s="27"/>
      <c r="T52" s="13"/>
      <c r="U52" s="13"/>
    </row>
    <row r="53" spans="1:22" s="6" customFormat="1" ht="24" x14ac:dyDescent="0.2">
      <c r="A53" s="4" t="s">
        <v>18</v>
      </c>
      <c r="B53" s="4" t="s">
        <v>56</v>
      </c>
      <c r="C53" s="5" t="s">
        <v>55</v>
      </c>
      <c r="D53" s="11">
        <v>43076</v>
      </c>
      <c r="E53" s="11">
        <v>43076</v>
      </c>
      <c r="F53" s="7" t="s">
        <v>3</v>
      </c>
      <c r="G53" s="12"/>
      <c r="H53" s="14"/>
      <c r="I53" s="17"/>
      <c r="J53" s="17"/>
      <c r="K53" s="17">
        <v>132.41999999999999</v>
      </c>
      <c r="L53" s="34"/>
      <c r="M53" s="34"/>
      <c r="N53" s="35"/>
      <c r="O53" s="34"/>
      <c r="P53" s="34"/>
      <c r="Q53" s="36">
        <f t="shared" si="1"/>
        <v>132.41999999999999</v>
      </c>
      <c r="R53" s="26"/>
      <c r="S53" s="27"/>
      <c r="T53" s="30"/>
      <c r="U53" s="13"/>
    </row>
    <row r="54" spans="1:22" x14ac:dyDescent="0.2">
      <c r="U54" s="15"/>
      <c r="V54" s="3"/>
    </row>
    <row r="55" spans="1:22" x14ac:dyDescent="0.2">
      <c r="T55" s="31"/>
      <c r="U55" s="15"/>
      <c r="V55" s="3"/>
    </row>
    <row r="56" spans="1:22" x14ac:dyDescent="0.2">
      <c r="T56" s="31"/>
      <c r="U56" s="15"/>
      <c r="V56" s="3"/>
    </row>
    <row r="57" spans="1:22" x14ac:dyDescent="0.2">
      <c r="T57" s="31"/>
      <c r="U57" s="15"/>
      <c r="V57" s="3"/>
    </row>
    <row r="58" spans="1:22" x14ac:dyDescent="0.2">
      <c r="T58" s="31"/>
      <c r="U58" s="15"/>
      <c r="V58" s="3"/>
    </row>
    <row r="59" spans="1:22" x14ac:dyDescent="0.2">
      <c r="T59" s="31"/>
      <c r="U59" s="15"/>
      <c r="V59" s="3"/>
    </row>
    <row r="60" spans="1:22" x14ac:dyDescent="0.2">
      <c r="T60" s="31"/>
      <c r="U60" s="15"/>
      <c r="V60" s="3"/>
    </row>
    <row r="61" spans="1:22" x14ac:dyDescent="0.2">
      <c r="T61" s="31"/>
      <c r="U61" s="15"/>
      <c r="V61" s="3"/>
    </row>
    <row r="62" spans="1:22" x14ac:dyDescent="0.2">
      <c r="U62" s="15"/>
      <c r="V62" s="3"/>
    </row>
    <row r="63" spans="1:22" x14ac:dyDescent="0.2">
      <c r="U63" s="15"/>
      <c r="V63" s="3"/>
    </row>
    <row r="64" spans="1:22" x14ac:dyDescent="0.2">
      <c r="U64" s="15"/>
      <c r="V64" s="3"/>
    </row>
    <row r="65" spans="21:22" x14ac:dyDescent="0.2">
      <c r="U65" s="15"/>
      <c r="V65" s="3"/>
    </row>
    <row r="66" spans="21:22" x14ac:dyDescent="0.2">
      <c r="U66" s="15"/>
      <c r="V66" s="3"/>
    </row>
    <row r="67" spans="21:22" x14ac:dyDescent="0.2">
      <c r="U67" s="15"/>
      <c r="V67" s="3"/>
    </row>
    <row r="68" spans="21:22" x14ac:dyDescent="0.2">
      <c r="U68" s="15"/>
      <c r="V68" s="3"/>
    </row>
    <row r="69" spans="21:22" x14ac:dyDescent="0.2">
      <c r="U69" s="15"/>
      <c r="V69" s="3"/>
    </row>
  </sheetData>
  <sortState ref="A3:R53">
    <sortCondition ref="A2:A53"/>
    <sortCondition ref="D2:D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Q3 Oct - Dec 2017</vt:lpstr>
    </vt:vector>
  </TitlesOfParts>
  <Company>Ontario Trillium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Mathani Balan</dc:creator>
  <cp:lastModifiedBy>Geneviève Edmonds</cp:lastModifiedBy>
  <cp:lastPrinted>2018-01-12T17:25:57Z</cp:lastPrinted>
  <dcterms:created xsi:type="dcterms:W3CDTF">2015-01-27T19:18:18Z</dcterms:created>
  <dcterms:modified xsi:type="dcterms:W3CDTF">2018-03-06T15:45:42Z</dcterms:modified>
</cp:coreProperties>
</file>