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OTF 2017\Expenses\New folder\"/>
    </mc:Choice>
  </mc:AlternateContent>
  <bookViews>
    <workbookView xWindow="0" yWindow="0" windowWidth="22770" windowHeight="6165"/>
  </bookViews>
  <sheets>
    <sheet name="Expenses" sheetId="6" r:id="rId1"/>
  </sheets>
  <definedNames>
    <definedName name="_xlnm._FilterDatabase" localSheetId="0" hidden="1">Expenses!$A$1:$Q$1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6" l="1"/>
  <c r="K56" i="6"/>
  <c r="O55" i="6"/>
  <c r="O54" i="6"/>
  <c r="P54" i="6" s="1"/>
  <c r="R53" i="6"/>
  <c r="P53" i="6"/>
  <c r="O53" i="6"/>
  <c r="O52" i="6"/>
  <c r="O51" i="6"/>
  <c r="K51" i="6"/>
  <c r="O50" i="6"/>
  <c r="O49" i="6"/>
  <c r="R48" i="6"/>
  <c r="P48" i="6"/>
  <c r="O48" i="6"/>
  <c r="O47" i="6"/>
  <c r="P47" i="6" s="1"/>
  <c r="O46" i="6"/>
  <c r="P46" i="6" s="1"/>
  <c r="K45" i="6"/>
  <c r="O45" i="6" s="1"/>
  <c r="O44" i="6"/>
  <c r="P44" i="6" s="1"/>
  <c r="R43" i="6"/>
  <c r="P43" i="6"/>
  <c r="O43" i="6"/>
  <c r="K42" i="6"/>
  <c r="O42" i="6" s="1"/>
  <c r="P41" i="6"/>
  <c r="R41" i="6" s="1"/>
  <c r="O41" i="6"/>
  <c r="O40" i="6"/>
  <c r="K39" i="6"/>
  <c r="O39" i="6" s="1"/>
  <c r="J39" i="6"/>
  <c r="J38" i="6"/>
  <c r="O38" i="6" s="1"/>
  <c r="O37" i="6"/>
  <c r="P37" i="6" s="1"/>
  <c r="J36" i="6"/>
  <c r="O36" i="6" s="1"/>
  <c r="O35" i="6"/>
  <c r="R34" i="6"/>
  <c r="P34" i="6"/>
  <c r="O34" i="6"/>
  <c r="O33" i="6"/>
  <c r="O32" i="6"/>
  <c r="O31" i="6"/>
  <c r="P31" i="6" s="1"/>
  <c r="R31" i="6" s="1"/>
  <c r="O30" i="6"/>
  <c r="P29" i="6"/>
  <c r="R29" i="6" s="1"/>
  <c r="O29" i="6"/>
  <c r="K28" i="6"/>
  <c r="J28" i="6"/>
  <c r="O28" i="6" s="1"/>
  <c r="P27" i="6"/>
  <c r="R27" i="6" s="1"/>
  <c r="O27" i="6"/>
  <c r="M27" i="6"/>
  <c r="K27" i="6"/>
  <c r="J26" i="6"/>
  <c r="O26" i="6" s="1"/>
  <c r="R25" i="6"/>
  <c r="P25" i="6"/>
  <c r="O25" i="6"/>
  <c r="O24" i="6"/>
  <c r="O23" i="6"/>
  <c r="P23" i="6" s="1"/>
  <c r="O22" i="6"/>
  <c r="P22" i="6" s="1"/>
  <c r="R22" i="6" s="1"/>
  <c r="K21" i="6"/>
  <c r="O21" i="6" s="1"/>
  <c r="K20" i="6"/>
  <c r="O20" i="6" s="1"/>
  <c r="O19" i="6"/>
  <c r="P18" i="6"/>
  <c r="R18" i="6" s="1"/>
  <c r="O18" i="6"/>
  <c r="K18" i="6"/>
  <c r="O17" i="6"/>
  <c r="P17" i="6" s="1"/>
  <c r="O16" i="6"/>
  <c r="K15" i="6"/>
  <c r="O15" i="6" s="1"/>
  <c r="K14" i="6"/>
  <c r="O14" i="6" s="1"/>
  <c r="O13" i="6"/>
  <c r="P13" i="6" s="1"/>
  <c r="R13" i="6" s="1"/>
  <c r="K12" i="6"/>
  <c r="O12" i="6" s="1"/>
  <c r="R11" i="6"/>
  <c r="P11" i="6"/>
  <c r="O11" i="6"/>
  <c r="O10" i="6"/>
  <c r="P10" i="6" s="1"/>
  <c r="O9" i="6"/>
  <c r="P9" i="6" s="1"/>
  <c r="K9" i="6"/>
  <c r="O8" i="6"/>
  <c r="K7" i="6"/>
  <c r="O7" i="6" s="1"/>
  <c r="O6" i="6"/>
  <c r="P6" i="6" s="1"/>
  <c r="R6" i="6" s="1"/>
  <c r="O5" i="6"/>
  <c r="P5" i="6" s="1"/>
  <c r="P4" i="6"/>
  <c r="R4" i="6" s="1"/>
  <c r="O4" i="6"/>
  <c r="O3" i="6"/>
  <c r="O2" i="6"/>
  <c r="R26" i="6" l="1"/>
  <c r="P26" i="6"/>
  <c r="P36" i="6"/>
  <c r="R36" i="6" s="1"/>
  <c r="P15" i="6"/>
  <c r="R15" i="6" s="1"/>
  <c r="R32" i="6"/>
  <c r="R38" i="6"/>
  <c r="P38" i="6"/>
  <c r="P14" i="6"/>
  <c r="R14" i="6"/>
  <c r="R16" i="6"/>
  <c r="P20" i="6"/>
  <c r="R20" i="6" s="1"/>
  <c r="P42" i="6"/>
  <c r="R42" i="6" s="1"/>
  <c r="P39" i="6"/>
  <c r="R39" i="6" s="1"/>
  <c r="R2" i="6"/>
  <c r="P7" i="6"/>
  <c r="R7" i="6" s="1"/>
  <c r="P12" i="6"/>
  <c r="R12" i="6"/>
  <c r="R45" i="6"/>
  <c r="P45" i="6"/>
  <c r="R21" i="6"/>
  <c r="P21" i="6"/>
  <c r="P28" i="6"/>
  <c r="R28" i="6" s="1"/>
  <c r="P16" i="6"/>
  <c r="P2" i="6"/>
  <c r="R23" i="6"/>
  <c r="P35" i="6"/>
  <c r="R35" i="6" s="1"/>
  <c r="P49" i="6"/>
  <c r="R49" i="6" s="1"/>
  <c r="R44" i="6"/>
  <c r="R54" i="6"/>
  <c r="P51" i="6"/>
  <c r="R51" i="6" s="1"/>
  <c r="R9" i="6"/>
  <c r="R37" i="6"/>
  <c r="P19" i="6"/>
  <c r="R19" i="6" s="1"/>
  <c r="R46" i="6"/>
  <c r="R5" i="6"/>
  <c r="P24" i="6"/>
  <c r="R24" i="6" s="1"/>
  <c r="P33" i="6"/>
  <c r="R33" i="6" s="1"/>
  <c r="P52" i="6"/>
  <c r="R52" i="6" s="1"/>
  <c r="R10" i="6"/>
  <c r="R17" i="6"/>
  <c r="P40" i="6"/>
  <c r="R40" i="6" s="1"/>
  <c r="R47" i="6"/>
  <c r="P50" i="6"/>
  <c r="R50" i="6" s="1"/>
  <c r="P55" i="6"/>
  <c r="R55" i="6" s="1"/>
  <c r="P32" i="6"/>
  <c r="P56" i="6"/>
  <c r="R56" i="6" s="1"/>
  <c r="P30" i="6"/>
  <c r="R30" i="6" s="1"/>
  <c r="P3" i="6"/>
  <c r="R3" i="6" s="1"/>
  <c r="P8" i="6"/>
  <c r="R8" i="6" s="1"/>
</calcChain>
</file>

<file path=xl/sharedStrings.xml><?xml version="1.0" encoding="utf-8"?>
<sst xmlns="http://schemas.openxmlformats.org/spreadsheetml/2006/main" count="276" uniqueCount="98">
  <si>
    <t xml:space="preserve">Destination </t>
  </si>
  <si>
    <t>TOTAL</t>
  </si>
  <si>
    <t>Andrea Cohen Barrack</t>
  </si>
  <si>
    <t>Toronto, ON</t>
  </si>
  <si>
    <t>Thomas Chanzy</t>
  </si>
  <si>
    <t>Blair Dimock</t>
  </si>
  <si>
    <t>Kitchener, ON</t>
  </si>
  <si>
    <t>Ottawa, ON</t>
  </si>
  <si>
    <t>Frank Passaro</t>
  </si>
  <si>
    <t>Mohawk Institute Residential School</t>
  </si>
  <si>
    <t>Brantford, ON</t>
  </si>
  <si>
    <t>Public Grant Announcement</t>
  </si>
  <si>
    <t>Hamilton, ON</t>
  </si>
  <si>
    <t>Niagara, ON</t>
  </si>
  <si>
    <t>Flesherton, ON</t>
  </si>
  <si>
    <t>North Bay</t>
  </si>
  <si>
    <t>Thunder Bay, ON</t>
  </si>
  <si>
    <t>Barrie, ON</t>
  </si>
  <si>
    <t>Windsor, ON</t>
  </si>
  <si>
    <t>Sudbury, ON</t>
  </si>
  <si>
    <t>Brampton, ON</t>
  </si>
  <si>
    <t>Mississauga &amp; Toronto, ON</t>
  </si>
  <si>
    <t>Vancouver, BC</t>
  </si>
  <si>
    <t>Washington, DC, Ottawa ON</t>
  </si>
  <si>
    <t>North Bay, ON</t>
  </si>
  <si>
    <t>Elora, Woodstock ON</t>
  </si>
  <si>
    <t>Sudbury</t>
  </si>
  <si>
    <t>Anne Pashley</t>
  </si>
  <si>
    <t>Beth Puddicombe</t>
  </si>
  <si>
    <t>Dan Wilson</t>
  </si>
  <si>
    <t>Denise Amyot</t>
  </si>
  <si>
    <t>Ina Gutium</t>
  </si>
  <si>
    <t>Janet Yale</t>
  </si>
  <si>
    <t>Kamala Jean Gopie</t>
  </si>
  <si>
    <t>Mariana Catz</t>
  </si>
  <si>
    <t>Susan Scotti</t>
  </si>
  <si>
    <t>Tim Jackson</t>
  </si>
  <si>
    <t>Tracey Elop</t>
  </si>
  <si>
    <t>Nom</t>
  </si>
  <si>
    <t>Titre</t>
  </si>
  <si>
    <t>But</t>
  </si>
  <si>
    <t>Date de début</t>
  </si>
  <si>
    <t>Date de fin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</si>
  <si>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</si>
  <si>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</si>
  <si>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</si>
  <si>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</si>
  <si>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</si>
  <si>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</si>
  <si>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</si>
  <si>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</si>
  <si>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</si>
  <si>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</si>
  <si>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Chef de la direction</t>
  </si>
  <si>
    <t xml:space="preserve">Déplacement pour assister à un événement lié au secteur  </t>
  </si>
  <si>
    <t>Table ronde: Partenariat provincial</t>
  </si>
  <si>
    <t>Déplacement pour assister à un événement lié aux activités de la Fondation</t>
  </si>
  <si>
    <t>Annonce publique des subventions</t>
  </si>
  <si>
    <t>Déplacement pour assister à une réunion d'octroi de subventions</t>
  </si>
  <si>
    <t>Déplacement pour assister à une réunion d'ÉÉDS</t>
  </si>
  <si>
    <t xml:space="preserve">Déplacement pour assister à une réunion liée au secteur  </t>
  </si>
  <si>
    <t>Événement IC MSEJ</t>
  </si>
  <si>
    <t xml:space="preserve">Déplacement pour assister à une réunion du conseil </t>
  </si>
  <si>
    <t xml:space="preserve">Événement : JHR Night for Rights </t>
  </si>
  <si>
    <t>Déplacement pour assister à une réunion de l'équipe de direction</t>
  </si>
  <si>
    <t>Retraite de l'équipe de la haute direction</t>
  </si>
  <si>
    <t>Réunion: réseau des femmes</t>
  </si>
  <si>
    <t xml:space="preserve">Événement: Don River Valley Park </t>
  </si>
  <si>
    <t xml:space="preserve">Déplacement pour assister à des événements liés au secteur  </t>
  </si>
  <si>
    <t>Panel de conférenciers: ICD / Entrepreneur de l'année</t>
  </si>
  <si>
    <t xml:space="preserve">Déplacement pour assister à une conférence liée au secteur  </t>
  </si>
  <si>
    <t>Conférence: PFC Conference</t>
  </si>
  <si>
    <t xml:space="preserve">Déplacement pour assister à une conférence pour les bénévoles </t>
  </si>
  <si>
    <t>VP, administration</t>
  </si>
  <si>
    <t>VP, Investissements communautaires</t>
  </si>
  <si>
    <t>VP, Partenariats et Connaissances</t>
  </si>
  <si>
    <t>Labo: CI Action and Learning Lab / Philanthrothink Conf.</t>
  </si>
  <si>
    <t>Chef du bureau de la direction</t>
  </si>
  <si>
    <t>Membre du conseil d'administration</t>
  </si>
  <si>
    <t>Chef de la gestion des talents</t>
  </si>
  <si>
    <t>Présidente du conseil d'administration</t>
  </si>
  <si>
    <t>Chef des opérations</t>
  </si>
  <si>
    <t xml:space="preserve">Dîner: WNX award </t>
  </si>
  <si>
    <t>VP, Affaires publiques</t>
  </si>
  <si>
    <t>Déplacement pour réunion avec le personnel régional</t>
  </si>
  <si>
    <t>Déplacement pour assister à une réunion de l'équipe des Investissements communautaires</t>
  </si>
  <si>
    <t xml:space="preserve">Déplacement pour assister à une réunion sur les activités de la Fondation  </t>
  </si>
  <si>
    <t>Déplacement pour assister un événement de reconnaissance</t>
  </si>
  <si>
    <t>Déplacement pour assister à des réunions d'octroi de subventions</t>
  </si>
  <si>
    <t>Repas - Tim Horton</t>
  </si>
  <si>
    <t>Réunion déjeuner - PA association of Canada -</t>
  </si>
  <si>
    <t>Stationnement</t>
  </si>
  <si>
    <t xml:space="preserve">Réception du gouvernement - Royal Conservatory </t>
  </si>
  <si>
    <t>Réunion externe de l'équipe de la haute direction - Verity</t>
  </si>
  <si>
    <t xml:space="preserve">Conférence ONN </t>
  </si>
  <si>
    <t xml:space="preserve">Congrès annuel de l'AFO </t>
  </si>
  <si>
    <t>Dîner</t>
  </si>
  <si>
    <t>Banquet et événement du colloque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</si>
</sst>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&quot;$&quot;#,##0.00;[Red]&quot;$&quot;#,##0.00"/>
    <numFmt numFmtId="166" formatCode="_ * #,##0.00_)\ [$$-C0C]_ ;_ * \(#,##0.00\)\ [$$-C0C]_ ;_ * &quot;-&quot;??_)\ [$$-C0C]_ ;_ @_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5" fontId="2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44" fontId="5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4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Border="1"/>
    <xf numFmtId="0" fontId="4" fillId="0" borderId="1" xfId="0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6" fontId="5" fillId="3" borderId="1" xfId="1" applyNumberFormat="1" applyFont="1" applyFill="1" applyBorder="1" applyAlignment="1">
      <alignment horizontal="right"/>
    </xf>
    <xf numFmtId="166" fontId="4" fillId="3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/>
    <xf numFmtId="166" fontId="5" fillId="0" borderId="1" xfId="1" applyNumberFormat="1" applyFont="1" applyFill="1" applyBorder="1"/>
    <xf numFmtId="166" fontId="5" fillId="0" borderId="1" xfId="2" applyNumberFormat="1" applyFont="1" applyFill="1" applyBorder="1"/>
    <xf numFmtId="166" fontId="5" fillId="0" borderId="1" xfId="0" applyNumberFormat="1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wrapText="1"/>
    </xf>
    <xf numFmtId="166" fontId="5" fillId="0" borderId="1" xfId="1" applyNumberFormat="1" applyFont="1" applyBorder="1"/>
    <xf numFmtId="166" fontId="5" fillId="0" borderId="1" xfId="1" applyNumberFormat="1" applyFont="1" applyFill="1" applyBorder="1" applyAlignment="1">
      <alignment wrapText="1"/>
    </xf>
    <xf numFmtId="166" fontId="4" fillId="0" borderId="1" xfId="2" applyNumberFormat="1" applyFont="1" applyFill="1" applyBorder="1"/>
    <xf numFmtId="166" fontId="5" fillId="0" borderId="0" xfId="1" applyNumberFormat="1" applyFont="1" applyFill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RowHeight="12.75" x14ac:dyDescent="0.2"/>
  <cols>
    <col min="1" max="1" width="21.75" style="5" customWidth="1"/>
    <col min="2" max="2" width="18.5" style="5" customWidth="1"/>
    <col min="3" max="3" width="29.125" style="5" customWidth="1"/>
    <col min="4" max="4" width="12.875" style="5" customWidth="1"/>
    <col min="5" max="5" width="13" style="5" customWidth="1"/>
    <col min="6" max="6" width="14.75" style="5" customWidth="1"/>
    <col min="7" max="7" width="12.875" style="5" customWidth="1"/>
    <col min="8" max="8" width="13.375" style="5" customWidth="1"/>
    <col min="9" max="9" width="13.75" style="7" customWidth="1"/>
    <col min="10" max="10" width="14.5" style="7" customWidth="1"/>
    <col min="11" max="11" width="16" style="7" customWidth="1"/>
    <col min="12" max="12" width="9.75" style="7" customWidth="1"/>
    <col min="13" max="13" width="13" style="7" customWidth="1"/>
    <col min="14" max="14" width="12.625" style="7" customWidth="1"/>
    <col min="15" max="15" width="11.75" style="7" customWidth="1"/>
    <col min="16" max="16" width="11.375" style="7" customWidth="1"/>
    <col min="17" max="17" width="10.5" style="7" customWidth="1"/>
    <col min="18" max="16384" width="9" style="5"/>
  </cols>
  <sheetData>
    <row r="1" spans="1:18" s="3" customFormat="1" ht="25.5" x14ac:dyDescent="0.2">
      <c r="A1" s="1" t="s">
        <v>38</v>
      </c>
      <c r="B1" s="1" t="s">
        <v>39</v>
      </c>
      <c r="C1" s="1" t="s">
        <v>40</v>
      </c>
      <c r="D1" s="2" t="s">
        <v>41</v>
      </c>
      <c r="E1" s="2" t="s">
        <v>42</v>
      </c>
      <c r="F1" s="1" t="s">
        <v>0</v>
      </c>
      <c r="G1" s="1" t="s">
        <v>43</v>
      </c>
      <c r="H1" s="1" t="s">
        <v>44</v>
      </c>
      <c r="I1" s="6" t="s">
        <v>45</v>
      </c>
      <c r="J1" s="6" t="s">
        <v>46</v>
      </c>
      <c r="K1" s="6" t="s">
        <v>47</v>
      </c>
      <c r="L1" s="6" t="s">
        <v>48</v>
      </c>
      <c r="M1" s="6" t="s">
        <v>49</v>
      </c>
      <c r="N1" s="6" t="s">
        <v>50</v>
      </c>
      <c r="O1" s="6" t="s">
        <v>51</v>
      </c>
      <c r="P1" s="6" t="s">
        <v>52</v>
      </c>
      <c r="Q1" s="6" t="s">
        <v>1</v>
      </c>
    </row>
    <row r="2" spans="1:18" s="4" customFormat="1" ht="36" x14ac:dyDescent="0.2">
      <c r="A2" s="11" t="s">
        <v>2</v>
      </c>
      <c r="B2" s="16" t="s">
        <v>53</v>
      </c>
      <c r="C2" s="8" t="s">
        <v>54</v>
      </c>
      <c r="D2" s="9" t="s">
        <v>55</v>
      </c>
      <c r="E2" s="10">
        <v>42541</v>
      </c>
      <c r="F2" s="10">
        <v>42541</v>
      </c>
      <c r="G2" s="11" t="s">
        <v>3</v>
      </c>
      <c r="H2" s="12"/>
      <c r="I2" s="13"/>
      <c r="J2" s="27"/>
      <c r="K2" s="28">
        <v>3</v>
      </c>
      <c r="L2" s="29"/>
      <c r="M2" s="27"/>
      <c r="N2" s="27"/>
      <c r="O2" s="30">
        <f t="shared" ref="O2:O56" si="0">SUM(J2:N2)</f>
        <v>3</v>
      </c>
      <c r="P2" s="27">
        <f t="shared" ref="P2:P56" si="1">(SUM(J2:N2))-O2</f>
        <v>0</v>
      </c>
      <c r="Q2" s="27"/>
      <c r="R2" s="31">
        <f t="shared" ref="R2:R44" si="2">SUM(O2:Q2)</f>
        <v>3</v>
      </c>
    </row>
    <row r="3" spans="1:18" s="4" customFormat="1" ht="36" x14ac:dyDescent="0.2">
      <c r="A3" s="11" t="s">
        <v>2</v>
      </c>
      <c r="B3" s="16" t="s">
        <v>53</v>
      </c>
      <c r="C3" s="8" t="s">
        <v>54</v>
      </c>
      <c r="D3" s="9" t="s">
        <v>9</v>
      </c>
      <c r="E3" s="10">
        <v>42542</v>
      </c>
      <c r="F3" s="10">
        <v>42542</v>
      </c>
      <c r="G3" s="11" t="s">
        <v>10</v>
      </c>
      <c r="H3" s="12"/>
      <c r="I3" s="13"/>
      <c r="J3" s="27"/>
      <c r="K3" s="28">
        <v>84</v>
      </c>
      <c r="L3" s="29"/>
      <c r="M3" s="27"/>
      <c r="N3" s="27"/>
      <c r="O3" s="30">
        <f t="shared" si="0"/>
        <v>84</v>
      </c>
      <c r="P3" s="27">
        <f t="shared" si="1"/>
        <v>0</v>
      </c>
      <c r="Q3" s="27"/>
      <c r="R3" s="31">
        <f t="shared" si="2"/>
        <v>84</v>
      </c>
    </row>
    <row r="4" spans="1:18" s="4" customFormat="1" ht="36" x14ac:dyDescent="0.2">
      <c r="A4" s="11" t="s">
        <v>2</v>
      </c>
      <c r="B4" s="16" t="s">
        <v>53</v>
      </c>
      <c r="C4" s="9" t="s">
        <v>56</v>
      </c>
      <c r="D4" s="9" t="s">
        <v>57</v>
      </c>
      <c r="E4" s="10">
        <v>42563</v>
      </c>
      <c r="F4" s="10">
        <v>42563</v>
      </c>
      <c r="G4" s="11" t="s">
        <v>12</v>
      </c>
      <c r="H4" s="12"/>
      <c r="I4" s="13"/>
      <c r="J4" s="27"/>
      <c r="K4" s="32">
        <v>72.8</v>
      </c>
      <c r="L4" s="29"/>
      <c r="M4" s="27"/>
      <c r="N4" s="27"/>
      <c r="O4" s="30">
        <f t="shared" si="0"/>
        <v>72.8</v>
      </c>
      <c r="P4" s="27">
        <f t="shared" si="1"/>
        <v>0</v>
      </c>
      <c r="Q4" s="27"/>
      <c r="R4" s="31">
        <f t="shared" si="2"/>
        <v>72.8</v>
      </c>
    </row>
    <row r="5" spans="1:18" s="4" customFormat="1" ht="48" x14ac:dyDescent="0.2">
      <c r="A5" s="11" t="s">
        <v>2</v>
      </c>
      <c r="B5" s="16" t="s">
        <v>53</v>
      </c>
      <c r="C5" s="8" t="s">
        <v>58</v>
      </c>
      <c r="D5" s="9" t="s">
        <v>59</v>
      </c>
      <c r="E5" s="10">
        <v>42614</v>
      </c>
      <c r="F5" s="10">
        <v>42614</v>
      </c>
      <c r="G5" s="11" t="s">
        <v>13</v>
      </c>
      <c r="H5" s="12"/>
      <c r="I5" s="13"/>
      <c r="J5" s="27"/>
      <c r="K5" s="28">
        <v>105.6</v>
      </c>
      <c r="L5" s="29"/>
      <c r="M5" s="27"/>
      <c r="N5" s="27"/>
      <c r="O5" s="30">
        <f t="shared" si="0"/>
        <v>105.6</v>
      </c>
      <c r="P5" s="27">
        <f t="shared" si="1"/>
        <v>0</v>
      </c>
      <c r="Q5" s="27"/>
      <c r="R5" s="31">
        <f t="shared" si="2"/>
        <v>105.6</v>
      </c>
    </row>
    <row r="6" spans="1:18" s="4" customFormat="1" ht="48" x14ac:dyDescent="0.2">
      <c r="A6" s="11" t="s">
        <v>2</v>
      </c>
      <c r="B6" s="16" t="s">
        <v>53</v>
      </c>
      <c r="C6" s="8" t="s">
        <v>58</v>
      </c>
      <c r="D6" s="9" t="s">
        <v>59</v>
      </c>
      <c r="E6" s="10">
        <v>42618</v>
      </c>
      <c r="F6" s="15">
        <v>42618</v>
      </c>
      <c r="G6" s="11" t="s">
        <v>14</v>
      </c>
      <c r="H6" s="12"/>
      <c r="I6" s="13"/>
      <c r="J6" s="27"/>
      <c r="K6" s="28">
        <v>112</v>
      </c>
      <c r="L6" s="29"/>
      <c r="M6" s="27"/>
      <c r="N6" s="27"/>
      <c r="O6" s="30">
        <f t="shared" si="0"/>
        <v>112</v>
      </c>
      <c r="P6" s="27">
        <f t="shared" si="1"/>
        <v>0</v>
      </c>
      <c r="Q6" s="27"/>
      <c r="R6" s="31">
        <f t="shared" si="2"/>
        <v>112</v>
      </c>
    </row>
    <row r="7" spans="1:18" s="4" customFormat="1" ht="48" x14ac:dyDescent="0.2">
      <c r="A7" s="11" t="s">
        <v>2</v>
      </c>
      <c r="B7" s="16" t="s">
        <v>53</v>
      </c>
      <c r="C7" s="8" t="s">
        <v>58</v>
      </c>
      <c r="D7" s="9" t="s">
        <v>59</v>
      </c>
      <c r="E7" s="10">
        <v>42619</v>
      </c>
      <c r="F7" s="10">
        <v>42620</v>
      </c>
      <c r="G7" s="16" t="s">
        <v>15</v>
      </c>
      <c r="H7" s="14"/>
      <c r="I7" s="12"/>
      <c r="J7" s="27"/>
      <c r="K7" s="28">
        <f>58.65+40.92</f>
        <v>99.57</v>
      </c>
      <c r="L7" s="29"/>
      <c r="M7" s="27">
        <v>5</v>
      </c>
      <c r="N7" s="27"/>
      <c r="O7" s="30">
        <f t="shared" si="0"/>
        <v>104.57</v>
      </c>
      <c r="P7" s="27">
        <f t="shared" si="1"/>
        <v>0</v>
      </c>
      <c r="Q7" s="27"/>
      <c r="R7" s="30">
        <f t="shared" si="2"/>
        <v>104.57</v>
      </c>
    </row>
    <row r="8" spans="1:18" s="4" customFormat="1" ht="48" x14ac:dyDescent="0.2">
      <c r="A8" s="11" t="s">
        <v>2</v>
      </c>
      <c r="B8" s="16" t="s">
        <v>53</v>
      </c>
      <c r="C8" s="8" t="s">
        <v>58</v>
      </c>
      <c r="D8" s="9" t="s">
        <v>59</v>
      </c>
      <c r="E8" s="10">
        <v>42621</v>
      </c>
      <c r="F8" s="10">
        <v>42621</v>
      </c>
      <c r="G8" s="11" t="s">
        <v>10</v>
      </c>
      <c r="H8" s="12"/>
      <c r="I8" s="13"/>
      <c r="J8" s="27"/>
      <c r="K8" s="28">
        <v>80</v>
      </c>
      <c r="L8" s="29"/>
      <c r="M8" s="27"/>
      <c r="N8" s="27"/>
      <c r="O8" s="30">
        <f t="shared" si="0"/>
        <v>80</v>
      </c>
      <c r="P8" s="27">
        <f t="shared" si="1"/>
        <v>0</v>
      </c>
      <c r="Q8" s="27"/>
      <c r="R8" s="31">
        <f t="shared" si="2"/>
        <v>80</v>
      </c>
    </row>
    <row r="9" spans="1:18" s="4" customFormat="1" ht="48" x14ac:dyDescent="0.2">
      <c r="A9" s="11" t="s">
        <v>2</v>
      </c>
      <c r="B9" s="16" t="s">
        <v>53</v>
      </c>
      <c r="C9" s="8" t="s">
        <v>58</v>
      </c>
      <c r="D9" s="9" t="s">
        <v>59</v>
      </c>
      <c r="E9" s="10">
        <v>42622</v>
      </c>
      <c r="F9" s="10">
        <v>42623</v>
      </c>
      <c r="G9" s="11" t="s">
        <v>16</v>
      </c>
      <c r="H9" s="12"/>
      <c r="I9" s="13"/>
      <c r="J9" s="27"/>
      <c r="K9" s="28">
        <f>36.6+31.25</f>
        <v>67.849999999999994</v>
      </c>
      <c r="L9" s="29">
        <v>124</v>
      </c>
      <c r="M9" s="27">
        <v>9.99</v>
      </c>
      <c r="N9" s="27"/>
      <c r="O9" s="30">
        <f t="shared" si="0"/>
        <v>201.84</v>
      </c>
      <c r="P9" s="27">
        <f t="shared" si="1"/>
        <v>0</v>
      </c>
      <c r="Q9" s="27"/>
      <c r="R9" s="31">
        <f t="shared" si="2"/>
        <v>201.84</v>
      </c>
    </row>
    <row r="10" spans="1:18" s="4" customFormat="1" ht="48" x14ac:dyDescent="0.2">
      <c r="A10" s="11" t="s">
        <v>2</v>
      </c>
      <c r="B10" s="16" t="s">
        <v>53</v>
      </c>
      <c r="C10" s="8" t="s">
        <v>58</v>
      </c>
      <c r="D10" s="9" t="s">
        <v>59</v>
      </c>
      <c r="E10" s="10">
        <v>42622</v>
      </c>
      <c r="F10" s="10">
        <v>42622</v>
      </c>
      <c r="G10" s="11" t="s">
        <v>17</v>
      </c>
      <c r="H10" s="12"/>
      <c r="I10" s="13"/>
      <c r="J10" s="27"/>
      <c r="K10" s="28">
        <v>75.2</v>
      </c>
      <c r="L10" s="29"/>
      <c r="M10" s="27"/>
      <c r="N10" s="27"/>
      <c r="O10" s="30">
        <f t="shared" si="0"/>
        <v>75.2</v>
      </c>
      <c r="P10" s="27">
        <f t="shared" si="1"/>
        <v>0</v>
      </c>
      <c r="Q10" s="27"/>
      <c r="R10" s="31">
        <f t="shared" si="2"/>
        <v>75.2</v>
      </c>
    </row>
    <row r="11" spans="1:18" s="4" customFormat="1" ht="48" x14ac:dyDescent="0.2">
      <c r="A11" s="11" t="s">
        <v>2</v>
      </c>
      <c r="B11" s="16" t="s">
        <v>53</v>
      </c>
      <c r="C11" s="8" t="s">
        <v>58</v>
      </c>
      <c r="D11" s="9" t="s">
        <v>59</v>
      </c>
      <c r="E11" s="10">
        <v>42625</v>
      </c>
      <c r="F11" s="10">
        <v>42625</v>
      </c>
      <c r="G11" s="11" t="s">
        <v>12</v>
      </c>
      <c r="H11" s="12"/>
      <c r="I11" s="13"/>
      <c r="J11" s="27"/>
      <c r="K11" s="28">
        <v>56</v>
      </c>
      <c r="L11" s="29"/>
      <c r="M11" s="27"/>
      <c r="N11" s="27"/>
      <c r="O11" s="30">
        <f t="shared" si="0"/>
        <v>56</v>
      </c>
      <c r="P11" s="27">
        <f t="shared" si="1"/>
        <v>0</v>
      </c>
      <c r="Q11" s="27"/>
      <c r="R11" s="30">
        <f t="shared" si="2"/>
        <v>56</v>
      </c>
    </row>
    <row r="12" spans="1:18" s="4" customFormat="1" ht="48" x14ac:dyDescent="0.2">
      <c r="A12" s="11" t="s">
        <v>2</v>
      </c>
      <c r="B12" s="16" t="s">
        <v>53</v>
      </c>
      <c r="C12" s="8" t="s">
        <v>58</v>
      </c>
      <c r="D12" s="9" t="s">
        <v>59</v>
      </c>
      <c r="E12" s="10">
        <v>42627</v>
      </c>
      <c r="F12" s="10">
        <v>42627</v>
      </c>
      <c r="G12" s="11" t="s">
        <v>18</v>
      </c>
      <c r="H12" s="12"/>
      <c r="I12" s="13"/>
      <c r="J12" s="27"/>
      <c r="K12" s="32">
        <f>27.3+20.16+22.92+24.5</f>
        <v>94.88</v>
      </c>
      <c r="L12" s="29"/>
      <c r="M12" s="27">
        <v>9.9499999999999993</v>
      </c>
      <c r="N12" s="27"/>
      <c r="O12" s="30">
        <f t="shared" si="0"/>
        <v>104.83</v>
      </c>
      <c r="P12" s="27">
        <f t="shared" si="1"/>
        <v>0</v>
      </c>
      <c r="Q12" s="33"/>
      <c r="R12" s="31">
        <f t="shared" si="2"/>
        <v>104.83</v>
      </c>
    </row>
    <row r="13" spans="1:18" s="4" customFormat="1" ht="24" x14ac:dyDescent="0.2">
      <c r="A13" s="22" t="s">
        <v>2</v>
      </c>
      <c r="B13" s="16" t="s">
        <v>53</v>
      </c>
      <c r="C13" s="8" t="s">
        <v>60</v>
      </c>
      <c r="D13" s="17" t="s">
        <v>61</v>
      </c>
      <c r="E13" s="18">
        <v>42634</v>
      </c>
      <c r="F13" s="18">
        <v>42634</v>
      </c>
      <c r="G13" s="19" t="s">
        <v>3</v>
      </c>
      <c r="H13" s="20"/>
      <c r="I13" s="12"/>
      <c r="J13" s="28"/>
      <c r="K13" s="28">
        <v>7.98</v>
      </c>
      <c r="L13" s="28"/>
      <c r="M13" s="28"/>
      <c r="N13" s="28"/>
      <c r="O13" s="30">
        <f t="shared" si="0"/>
        <v>7.98</v>
      </c>
      <c r="P13" s="27">
        <f t="shared" si="1"/>
        <v>0</v>
      </c>
      <c r="Q13" s="28"/>
      <c r="R13" s="30">
        <f t="shared" si="2"/>
        <v>7.98</v>
      </c>
    </row>
    <row r="14" spans="1:18" s="4" customFormat="1" ht="24" x14ac:dyDescent="0.2">
      <c r="A14" s="11" t="s">
        <v>2</v>
      </c>
      <c r="B14" s="16" t="s">
        <v>53</v>
      </c>
      <c r="C14" s="8" t="s">
        <v>62</v>
      </c>
      <c r="D14" s="21"/>
      <c r="E14" s="10">
        <v>42641</v>
      </c>
      <c r="F14" s="10">
        <v>42642</v>
      </c>
      <c r="G14" s="16" t="s">
        <v>19</v>
      </c>
      <c r="H14" s="14"/>
      <c r="I14" s="12"/>
      <c r="J14" s="27"/>
      <c r="K14" s="28">
        <f>29.4+25.5</f>
        <v>54.9</v>
      </c>
      <c r="L14" s="29">
        <v>114</v>
      </c>
      <c r="M14" s="27">
        <v>5</v>
      </c>
      <c r="N14" s="27"/>
      <c r="O14" s="30">
        <f t="shared" si="0"/>
        <v>173.9</v>
      </c>
      <c r="P14" s="27">
        <f t="shared" si="1"/>
        <v>0</v>
      </c>
      <c r="Q14" s="27"/>
      <c r="R14" s="30">
        <f t="shared" si="2"/>
        <v>173.9</v>
      </c>
    </row>
    <row r="15" spans="1:18" s="4" customFormat="1" ht="24" x14ac:dyDescent="0.2">
      <c r="A15" s="11" t="s">
        <v>2</v>
      </c>
      <c r="B15" s="16" t="s">
        <v>53</v>
      </c>
      <c r="C15" s="8" t="s">
        <v>54</v>
      </c>
      <c r="D15" s="9" t="s">
        <v>63</v>
      </c>
      <c r="E15" s="10">
        <v>42649</v>
      </c>
      <c r="F15" s="10">
        <v>42649</v>
      </c>
      <c r="G15" s="11" t="s">
        <v>3</v>
      </c>
      <c r="H15" s="12"/>
      <c r="I15" s="13"/>
      <c r="J15" s="27"/>
      <c r="K15" s="28">
        <f>30+10.88</f>
        <v>40.880000000000003</v>
      </c>
      <c r="L15" s="29"/>
      <c r="M15" s="27"/>
      <c r="N15" s="27"/>
      <c r="O15" s="30">
        <f t="shared" si="0"/>
        <v>40.880000000000003</v>
      </c>
      <c r="P15" s="27">
        <f t="shared" si="1"/>
        <v>0</v>
      </c>
      <c r="Q15" s="27"/>
      <c r="R15" s="30">
        <f t="shared" si="2"/>
        <v>40.880000000000003</v>
      </c>
    </row>
    <row r="16" spans="1:18" s="4" customFormat="1" ht="36" x14ac:dyDescent="0.2">
      <c r="A16" s="22" t="s">
        <v>2</v>
      </c>
      <c r="B16" s="16" t="s">
        <v>53</v>
      </c>
      <c r="C16" s="9" t="s">
        <v>64</v>
      </c>
      <c r="D16" s="16" t="s">
        <v>65</v>
      </c>
      <c r="E16" s="10">
        <v>42654</v>
      </c>
      <c r="F16" s="15">
        <v>42654</v>
      </c>
      <c r="G16" s="16" t="s">
        <v>3</v>
      </c>
      <c r="H16" s="22"/>
      <c r="I16" s="22"/>
      <c r="J16" s="34"/>
      <c r="K16" s="35">
        <v>18</v>
      </c>
      <c r="L16" s="36"/>
      <c r="M16" s="35"/>
      <c r="N16" s="35"/>
      <c r="O16" s="30">
        <f t="shared" si="0"/>
        <v>18</v>
      </c>
      <c r="P16" s="27">
        <f t="shared" si="1"/>
        <v>0</v>
      </c>
      <c r="Q16" s="35"/>
      <c r="R16" s="30">
        <f t="shared" si="2"/>
        <v>18</v>
      </c>
    </row>
    <row r="17" spans="1:18" s="4" customFormat="1" ht="24" x14ac:dyDescent="0.2">
      <c r="A17" s="22" t="s">
        <v>2</v>
      </c>
      <c r="B17" s="16" t="s">
        <v>53</v>
      </c>
      <c r="C17" s="8" t="s">
        <v>54</v>
      </c>
      <c r="D17" s="16" t="s">
        <v>66</v>
      </c>
      <c r="E17" s="10">
        <v>42656</v>
      </c>
      <c r="F17" s="10">
        <v>42656</v>
      </c>
      <c r="G17" s="16" t="s">
        <v>3</v>
      </c>
      <c r="H17" s="22"/>
      <c r="I17" s="22"/>
      <c r="J17" s="34"/>
      <c r="K17" s="35">
        <v>10.62</v>
      </c>
      <c r="L17" s="36"/>
      <c r="M17" s="35"/>
      <c r="N17" s="35"/>
      <c r="O17" s="30">
        <f t="shared" si="0"/>
        <v>10.62</v>
      </c>
      <c r="P17" s="27">
        <f t="shared" si="1"/>
        <v>0</v>
      </c>
      <c r="Q17" s="35"/>
      <c r="R17" s="30">
        <f t="shared" si="2"/>
        <v>10.62</v>
      </c>
    </row>
    <row r="18" spans="1:18" s="4" customFormat="1" ht="24" x14ac:dyDescent="0.2">
      <c r="A18" s="11" t="s">
        <v>2</v>
      </c>
      <c r="B18" s="16" t="s">
        <v>53</v>
      </c>
      <c r="C18" s="8" t="s">
        <v>54</v>
      </c>
      <c r="D18" s="9" t="s">
        <v>67</v>
      </c>
      <c r="E18" s="10">
        <v>42661</v>
      </c>
      <c r="F18" s="10">
        <v>42661</v>
      </c>
      <c r="G18" s="11" t="s">
        <v>3</v>
      </c>
      <c r="H18" s="12"/>
      <c r="I18" s="13"/>
      <c r="J18" s="27"/>
      <c r="K18" s="28">
        <f>4+8</f>
        <v>12</v>
      </c>
      <c r="L18" s="29"/>
      <c r="M18" s="27"/>
      <c r="N18" s="27"/>
      <c r="O18" s="30">
        <f t="shared" si="0"/>
        <v>12</v>
      </c>
      <c r="P18" s="27">
        <f t="shared" si="1"/>
        <v>0</v>
      </c>
      <c r="Q18" s="27"/>
      <c r="R18" s="30">
        <f t="shared" si="2"/>
        <v>12</v>
      </c>
    </row>
    <row r="19" spans="1:18" s="4" customFormat="1" ht="36" x14ac:dyDescent="0.2">
      <c r="A19" s="22" t="s">
        <v>2</v>
      </c>
      <c r="B19" s="16" t="s">
        <v>53</v>
      </c>
      <c r="C19" s="9" t="s">
        <v>56</v>
      </c>
      <c r="D19" s="9" t="s">
        <v>11</v>
      </c>
      <c r="E19" s="10">
        <v>42670</v>
      </c>
      <c r="F19" s="10">
        <v>42670</v>
      </c>
      <c r="G19" s="16" t="s">
        <v>20</v>
      </c>
      <c r="H19" s="22"/>
      <c r="I19" s="22"/>
      <c r="J19" s="34"/>
      <c r="K19" s="35">
        <v>32.799999999999997</v>
      </c>
      <c r="L19" s="36"/>
      <c r="M19" s="35"/>
      <c r="N19" s="35"/>
      <c r="O19" s="30">
        <f t="shared" si="0"/>
        <v>32.799999999999997</v>
      </c>
      <c r="P19" s="27">
        <f t="shared" si="1"/>
        <v>0</v>
      </c>
      <c r="Q19" s="35"/>
      <c r="R19" s="30">
        <f t="shared" si="2"/>
        <v>32.799999999999997</v>
      </c>
    </row>
    <row r="20" spans="1:18" ht="60" x14ac:dyDescent="0.2">
      <c r="A20" s="22" t="s">
        <v>2</v>
      </c>
      <c r="B20" s="16" t="s">
        <v>53</v>
      </c>
      <c r="C20" s="8" t="s">
        <v>68</v>
      </c>
      <c r="D20" s="9" t="s">
        <v>69</v>
      </c>
      <c r="E20" s="10">
        <v>42670</v>
      </c>
      <c r="F20" s="10">
        <v>42670</v>
      </c>
      <c r="G20" s="16" t="s">
        <v>21</v>
      </c>
      <c r="H20" s="22"/>
      <c r="I20" s="22"/>
      <c r="J20" s="34"/>
      <c r="K20" s="35">
        <f>24+16+25</f>
        <v>65</v>
      </c>
      <c r="L20" s="36"/>
      <c r="M20" s="35"/>
      <c r="N20" s="35"/>
      <c r="O20" s="30">
        <f t="shared" si="0"/>
        <v>65</v>
      </c>
      <c r="P20" s="27">
        <f t="shared" si="1"/>
        <v>0</v>
      </c>
      <c r="Q20" s="35"/>
      <c r="R20" s="30">
        <f t="shared" si="2"/>
        <v>65</v>
      </c>
    </row>
    <row r="21" spans="1:18" ht="24" x14ac:dyDescent="0.2">
      <c r="A21" s="23" t="s">
        <v>2</v>
      </c>
      <c r="B21" s="16" t="s">
        <v>53</v>
      </c>
      <c r="C21" s="8" t="s">
        <v>70</v>
      </c>
      <c r="D21" s="21" t="s">
        <v>71</v>
      </c>
      <c r="E21" s="15">
        <v>42675</v>
      </c>
      <c r="F21" s="15">
        <v>42677</v>
      </c>
      <c r="G21" s="16" t="s">
        <v>22</v>
      </c>
      <c r="H21" s="14"/>
      <c r="I21" s="12"/>
      <c r="J21" s="27">
        <v>1090.83</v>
      </c>
      <c r="K21" s="28">
        <f>60.18+61+35.3+11.24+11.7</f>
        <v>179.42000000000002</v>
      </c>
      <c r="L21" s="29">
        <v>458.26</v>
      </c>
      <c r="M21" s="27"/>
      <c r="N21" s="27">
        <v>40.39</v>
      </c>
      <c r="O21" s="30">
        <f t="shared" si="0"/>
        <v>1768.9</v>
      </c>
      <c r="P21" s="27">
        <f t="shared" si="1"/>
        <v>0</v>
      </c>
      <c r="Q21" s="27"/>
      <c r="R21" s="30">
        <f t="shared" si="2"/>
        <v>1768.9</v>
      </c>
    </row>
    <row r="22" spans="1:18" ht="24" x14ac:dyDescent="0.2">
      <c r="A22" s="22" t="s">
        <v>2</v>
      </c>
      <c r="B22" s="16" t="s">
        <v>53</v>
      </c>
      <c r="C22" s="8" t="s">
        <v>72</v>
      </c>
      <c r="D22" s="9"/>
      <c r="E22" s="10">
        <v>42678</v>
      </c>
      <c r="F22" s="10">
        <v>42678</v>
      </c>
      <c r="G22" s="16" t="s">
        <v>3</v>
      </c>
      <c r="H22" s="22"/>
      <c r="I22" s="22"/>
      <c r="J22" s="34"/>
      <c r="K22" s="35">
        <v>11.49</v>
      </c>
      <c r="L22" s="36"/>
      <c r="M22" s="35"/>
      <c r="N22" s="35"/>
      <c r="O22" s="30">
        <f t="shared" si="0"/>
        <v>11.49</v>
      </c>
      <c r="P22" s="27">
        <f t="shared" si="1"/>
        <v>0</v>
      </c>
      <c r="Q22" s="35"/>
      <c r="R22" s="30">
        <f t="shared" si="2"/>
        <v>11.49</v>
      </c>
    </row>
    <row r="23" spans="1:18" ht="36" x14ac:dyDescent="0.2">
      <c r="A23" s="11" t="s">
        <v>27</v>
      </c>
      <c r="B23" s="24" t="s">
        <v>73</v>
      </c>
      <c r="C23" s="9" t="s">
        <v>64</v>
      </c>
      <c r="D23" s="16" t="s">
        <v>65</v>
      </c>
      <c r="E23" s="10">
        <v>42654</v>
      </c>
      <c r="F23" s="15">
        <v>42654</v>
      </c>
      <c r="G23" s="16" t="s">
        <v>3</v>
      </c>
      <c r="H23" s="14"/>
      <c r="I23" s="12"/>
      <c r="J23" s="28"/>
      <c r="K23" s="28">
        <v>8.5</v>
      </c>
      <c r="L23" s="29"/>
      <c r="M23" s="28"/>
      <c r="N23" s="28"/>
      <c r="O23" s="30">
        <f t="shared" si="0"/>
        <v>8.5</v>
      </c>
      <c r="P23" s="27">
        <f t="shared" si="1"/>
        <v>0</v>
      </c>
      <c r="Q23" s="28"/>
      <c r="R23" s="30">
        <f t="shared" si="2"/>
        <v>8.5</v>
      </c>
    </row>
    <row r="24" spans="1:18" ht="24" x14ac:dyDescent="0.2">
      <c r="A24" s="22" t="s">
        <v>28</v>
      </c>
      <c r="B24" s="9" t="s">
        <v>74</v>
      </c>
      <c r="C24" s="8" t="s">
        <v>62</v>
      </c>
      <c r="D24" s="21"/>
      <c r="E24" s="10">
        <v>42640</v>
      </c>
      <c r="F24" s="10">
        <v>42642</v>
      </c>
      <c r="G24" s="16" t="s">
        <v>19</v>
      </c>
      <c r="H24" s="14"/>
      <c r="I24" s="12"/>
      <c r="J24" s="27"/>
      <c r="K24" s="28">
        <v>17.5</v>
      </c>
      <c r="L24" s="29"/>
      <c r="M24" s="27"/>
      <c r="N24" s="27"/>
      <c r="O24" s="30">
        <f t="shared" si="0"/>
        <v>17.5</v>
      </c>
      <c r="P24" s="27">
        <f t="shared" si="1"/>
        <v>0</v>
      </c>
      <c r="Q24" s="27"/>
      <c r="R24" s="30">
        <f t="shared" si="2"/>
        <v>17.5</v>
      </c>
    </row>
    <row r="25" spans="1:18" ht="48" x14ac:dyDescent="0.2">
      <c r="A25" s="22" t="s">
        <v>28</v>
      </c>
      <c r="B25" s="9" t="s">
        <v>74</v>
      </c>
      <c r="C25" s="8" t="s">
        <v>58</v>
      </c>
      <c r="D25" s="9" t="s">
        <v>59</v>
      </c>
      <c r="E25" s="10">
        <v>42683</v>
      </c>
      <c r="F25" s="10">
        <v>42683</v>
      </c>
      <c r="G25" s="16" t="s">
        <v>18</v>
      </c>
      <c r="H25" s="14"/>
      <c r="I25" s="12"/>
      <c r="J25" s="28">
        <v>335.25</v>
      </c>
      <c r="K25" s="28"/>
      <c r="L25" s="29"/>
      <c r="M25" s="28"/>
      <c r="N25" s="28"/>
      <c r="O25" s="30">
        <f t="shared" si="0"/>
        <v>335.25</v>
      </c>
      <c r="P25" s="27">
        <f t="shared" si="1"/>
        <v>0</v>
      </c>
      <c r="Q25" s="28"/>
      <c r="R25" s="30">
        <f t="shared" si="2"/>
        <v>335.25</v>
      </c>
    </row>
    <row r="26" spans="1:18" ht="60" x14ac:dyDescent="0.2">
      <c r="A26" s="11" t="s">
        <v>5</v>
      </c>
      <c r="B26" s="16" t="s">
        <v>75</v>
      </c>
      <c r="C26" s="8" t="s">
        <v>70</v>
      </c>
      <c r="D26" s="9" t="s">
        <v>76</v>
      </c>
      <c r="E26" s="10">
        <v>42407</v>
      </c>
      <c r="F26" s="10">
        <v>42409</v>
      </c>
      <c r="G26" s="16" t="s">
        <v>23</v>
      </c>
      <c r="H26" s="14"/>
      <c r="I26" s="12"/>
      <c r="J26" s="32">
        <f>124.98+255.42</f>
        <v>380.4</v>
      </c>
      <c r="K26" s="37"/>
      <c r="L26" s="29"/>
      <c r="M26" s="28"/>
      <c r="N26" s="28"/>
      <c r="O26" s="30">
        <f t="shared" si="0"/>
        <v>380.4</v>
      </c>
      <c r="P26" s="27">
        <f t="shared" si="1"/>
        <v>0</v>
      </c>
      <c r="Q26" s="28"/>
      <c r="R26" s="30">
        <f t="shared" si="2"/>
        <v>380.4</v>
      </c>
    </row>
    <row r="27" spans="1:18" ht="24" x14ac:dyDescent="0.2">
      <c r="A27" s="22" t="s">
        <v>29</v>
      </c>
      <c r="B27" s="24" t="s">
        <v>77</v>
      </c>
      <c r="C27" s="8" t="s">
        <v>62</v>
      </c>
      <c r="D27" s="16"/>
      <c r="E27" s="10">
        <v>42640</v>
      </c>
      <c r="F27" s="10">
        <v>42643</v>
      </c>
      <c r="G27" s="16" t="s">
        <v>19</v>
      </c>
      <c r="H27" s="20"/>
      <c r="I27" s="12"/>
      <c r="J27" s="35"/>
      <c r="K27" s="28">
        <f>212.7+61.95</f>
        <v>274.64999999999998</v>
      </c>
      <c r="L27" s="29"/>
      <c r="M27" s="28">
        <f>9.95+17.7</f>
        <v>27.65</v>
      </c>
      <c r="N27" s="28"/>
      <c r="O27" s="30">
        <f t="shared" si="0"/>
        <v>302.29999999999995</v>
      </c>
      <c r="P27" s="27">
        <f t="shared" si="1"/>
        <v>0</v>
      </c>
      <c r="Q27" s="28"/>
      <c r="R27" s="30">
        <f t="shared" si="2"/>
        <v>302.29999999999995</v>
      </c>
    </row>
    <row r="28" spans="1:18" ht="24" x14ac:dyDescent="0.2">
      <c r="A28" s="11" t="s">
        <v>30</v>
      </c>
      <c r="B28" s="17" t="s">
        <v>78</v>
      </c>
      <c r="C28" s="8" t="s">
        <v>62</v>
      </c>
      <c r="D28" s="21"/>
      <c r="E28" s="10">
        <v>42641</v>
      </c>
      <c r="F28" s="10">
        <v>42642</v>
      </c>
      <c r="G28" s="16" t="s">
        <v>19</v>
      </c>
      <c r="H28" s="14"/>
      <c r="I28" s="12"/>
      <c r="J28" s="27">
        <f>543.81+466.18</f>
        <v>1009.99</v>
      </c>
      <c r="K28" s="28">
        <f>135+150.5</f>
        <v>285.5</v>
      </c>
      <c r="L28" s="29">
        <v>173.5</v>
      </c>
      <c r="M28" s="27"/>
      <c r="N28" s="27">
        <v>15</v>
      </c>
      <c r="O28" s="30">
        <f t="shared" si="0"/>
        <v>1483.99</v>
      </c>
      <c r="P28" s="27">
        <f t="shared" si="1"/>
        <v>0</v>
      </c>
      <c r="Q28" s="27"/>
      <c r="R28" s="30">
        <f t="shared" si="2"/>
        <v>1483.99</v>
      </c>
    </row>
    <row r="29" spans="1:18" ht="24" x14ac:dyDescent="0.2">
      <c r="A29" s="11" t="s">
        <v>30</v>
      </c>
      <c r="B29" s="17" t="s">
        <v>78</v>
      </c>
      <c r="C29" s="8" t="s">
        <v>62</v>
      </c>
      <c r="D29" s="9"/>
      <c r="E29" s="10">
        <v>42703</v>
      </c>
      <c r="F29" s="10">
        <v>42705</v>
      </c>
      <c r="G29" s="16" t="s">
        <v>3</v>
      </c>
      <c r="H29" s="12"/>
      <c r="I29" s="13"/>
      <c r="J29" s="27"/>
      <c r="K29" s="28"/>
      <c r="L29" s="29">
        <v>347</v>
      </c>
      <c r="M29" s="27"/>
      <c r="N29" s="27"/>
      <c r="O29" s="30">
        <f t="shared" si="0"/>
        <v>347</v>
      </c>
      <c r="P29" s="27">
        <f t="shared" si="1"/>
        <v>0</v>
      </c>
      <c r="Q29" s="27"/>
      <c r="R29" s="30">
        <f t="shared" si="2"/>
        <v>347</v>
      </c>
    </row>
    <row r="30" spans="1:18" ht="24" x14ac:dyDescent="0.2">
      <c r="A30" s="23" t="s">
        <v>8</v>
      </c>
      <c r="B30" s="17" t="s">
        <v>78</v>
      </c>
      <c r="C30" s="8" t="s">
        <v>72</v>
      </c>
      <c r="D30" s="21"/>
      <c r="E30" s="10">
        <v>42677</v>
      </c>
      <c r="F30" s="10">
        <v>42678</v>
      </c>
      <c r="G30" s="16" t="s">
        <v>3</v>
      </c>
      <c r="H30" s="14"/>
      <c r="I30" s="12"/>
      <c r="J30" s="27"/>
      <c r="K30" s="28">
        <v>30</v>
      </c>
      <c r="L30" s="29">
        <v>173.5</v>
      </c>
      <c r="M30" s="27"/>
      <c r="N30" s="27"/>
      <c r="O30" s="30">
        <f t="shared" si="0"/>
        <v>203.5</v>
      </c>
      <c r="P30" s="27">
        <f t="shared" si="1"/>
        <v>0</v>
      </c>
      <c r="Q30" s="27"/>
      <c r="R30" s="30">
        <f t="shared" si="2"/>
        <v>203.5</v>
      </c>
    </row>
    <row r="31" spans="1:18" ht="24" x14ac:dyDescent="0.2">
      <c r="A31" s="11" t="s">
        <v>8</v>
      </c>
      <c r="B31" s="17" t="s">
        <v>78</v>
      </c>
      <c r="C31" s="8" t="s">
        <v>62</v>
      </c>
      <c r="D31" s="21"/>
      <c r="E31" s="10">
        <v>42704</v>
      </c>
      <c r="F31" s="10">
        <v>42705</v>
      </c>
      <c r="G31" s="16" t="s">
        <v>3</v>
      </c>
      <c r="H31" s="14"/>
      <c r="I31" s="12"/>
      <c r="J31" s="27"/>
      <c r="K31" s="28"/>
      <c r="L31" s="29">
        <v>213.05</v>
      </c>
      <c r="M31" s="27"/>
      <c r="N31" s="27"/>
      <c r="O31" s="30">
        <f t="shared" si="0"/>
        <v>213.05</v>
      </c>
      <c r="P31" s="27">
        <f t="shared" si="1"/>
        <v>0</v>
      </c>
      <c r="Q31" s="27"/>
      <c r="R31" s="30">
        <f t="shared" si="2"/>
        <v>213.05</v>
      </c>
    </row>
    <row r="32" spans="1:18" ht="24" x14ac:dyDescent="0.2">
      <c r="A32" s="11" t="s">
        <v>31</v>
      </c>
      <c r="B32" s="23" t="s">
        <v>79</v>
      </c>
      <c r="C32" s="8" t="s">
        <v>62</v>
      </c>
      <c r="D32" s="21"/>
      <c r="E32" s="10">
        <v>42641</v>
      </c>
      <c r="F32" s="10">
        <v>42642</v>
      </c>
      <c r="G32" s="16" t="s">
        <v>19</v>
      </c>
      <c r="H32" s="14"/>
      <c r="I32" s="12"/>
      <c r="J32" s="27"/>
      <c r="K32" s="28">
        <v>67</v>
      </c>
      <c r="L32" s="29"/>
      <c r="M32" s="27"/>
      <c r="N32" s="27"/>
      <c r="O32" s="30">
        <f t="shared" si="0"/>
        <v>67</v>
      </c>
      <c r="P32" s="27">
        <f t="shared" si="1"/>
        <v>0</v>
      </c>
      <c r="Q32" s="27"/>
      <c r="R32" s="30">
        <f t="shared" si="2"/>
        <v>67</v>
      </c>
    </row>
    <row r="33" spans="1:18" ht="24" x14ac:dyDescent="0.2">
      <c r="A33" s="11" t="s">
        <v>32</v>
      </c>
      <c r="B33" s="16" t="s">
        <v>80</v>
      </c>
      <c r="C33" s="8" t="s">
        <v>72</v>
      </c>
      <c r="D33" s="9"/>
      <c r="E33" s="10">
        <v>42678</v>
      </c>
      <c r="F33" s="10">
        <v>42679</v>
      </c>
      <c r="G33" s="16" t="s">
        <v>3</v>
      </c>
      <c r="H33" s="14"/>
      <c r="I33" s="12"/>
      <c r="J33" s="28">
        <v>376.24</v>
      </c>
      <c r="K33" s="28">
        <v>82.45</v>
      </c>
      <c r="L33" s="29">
        <v>173.5</v>
      </c>
      <c r="M33" s="28">
        <v>8.99</v>
      </c>
      <c r="N33" s="28"/>
      <c r="O33" s="30">
        <f t="shared" si="0"/>
        <v>641.18000000000006</v>
      </c>
      <c r="P33" s="38">
        <f t="shared" si="1"/>
        <v>0</v>
      </c>
      <c r="Q33" s="32"/>
      <c r="R33" s="31">
        <f t="shared" si="2"/>
        <v>641.18000000000006</v>
      </c>
    </row>
    <row r="34" spans="1:18" ht="48" x14ac:dyDescent="0.2">
      <c r="A34" s="22" t="s">
        <v>33</v>
      </c>
      <c r="B34" s="16" t="s">
        <v>78</v>
      </c>
      <c r="C34" s="8" t="s">
        <v>58</v>
      </c>
      <c r="D34" s="9" t="s">
        <v>59</v>
      </c>
      <c r="E34" s="10">
        <v>42622</v>
      </c>
      <c r="F34" s="10">
        <v>42623</v>
      </c>
      <c r="G34" s="11" t="s">
        <v>16</v>
      </c>
      <c r="H34" s="14"/>
      <c r="I34" s="12"/>
      <c r="J34" s="27"/>
      <c r="K34" s="28"/>
      <c r="L34" s="29">
        <v>124</v>
      </c>
      <c r="M34" s="27"/>
      <c r="N34" s="27"/>
      <c r="O34" s="30">
        <f t="shared" si="0"/>
        <v>124</v>
      </c>
      <c r="P34" s="27">
        <f t="shared" si="1"/>
        <v>0</v>
      </c>
      <c r="Q34" s="27"/>
      <c r="R34" s="30">
        <f t="shared" si="2"/>
        <v>124</v>
      </c>
    </row>
    <row r="35" spans="1:18" ht="24" x14ac:dyDescent="0.2">
      <c r="A35" s="22" t="s">
        <v>34</v>
      </c>
      <c r="B35" s="24" t="s">
        <v>81</v>
      </c>
      <c r="C35" s="8" t="s">
        <v>62</v>
      </c>
      <c r="D35" s="16"/>
      <c r="E35" s="10">
        <v>42641</v>
      </c>
      <c r="F35" s="10">
        <v>42642</v>
      </c>
      <c r="G35" s="16" t="s">
        <v>19</v>
      </c>
      <c r="H35" s="20"/>
      <c r="I35" s="12"/>
      <c r="J35" s="35"/>
      <c r="K35" s="28">
        <v>109.2</v>
      </c>
      <c r="L35" s="29"/>
      <c r="M35" s="28"/>
      <c r="N35" s="28"/>
      <c r="O35" s="30">
        <f t="shared" si="0"/>
        <v>109.2</v>
      </c>
      <c r="P35" s="27">
        <f t="shared" si="1"/>
        <v>0</v>
      </c>
      <c r="Q35" s="28"/>
      <c r="R35" s="30">
        <f t="shared" si="2"/>
        <v>109.2</v>
      </c>
    </row>
    <row r="36" spans="1:18" ht="24" x14ac:dyDescent="0.2">
      <c r="A36" s="22" t="s">
        <v>34</v>
      </c>
      <c r="B36" s="24" t="s">
        <v>81</v>
      </c>
      <c r="C36" s="8" t="s">
        <v>70</v>
      </c>
      <c r="D36" s="21" t="s">
        <v>71</v>
      </c>
      <c r="E36" s="10">
        <v>42675</v>
      </c>
      <c r="F36" s="10">
        <v>42677</v>
      </c>
      <c r="G36" s="16" t="s">
        <v>22</v>
      </c>
      <c r="H36" s="14"/>
      <c r="I36" s="12"/>
      <c r="J36" s="28">
        <f>957.83+78+75</f>
        <v>1110.83</v>
      </c>
      <c r="K36" s="32">
        <v>173.35</v>
      </c>
      <c r="L36" s="39">
        <v>458.9</v>
      </c>
      <c r="M36" s="28">
        <v>9.9499999999999993</v>
      </c>
      <c r="N36" s="28"/>
      <c r="O36" s="30">
        <f t="shared" si="0"/>
        <v>1753.03</v>
      </c>
      <c r="P36" s="27">
        <f t="shared" si="1"/>
        <v>0</v>
      </c>
      <c r="Q36" s="28"/>
      <c r="R36" s="30">
        <f t="shared" si="2"/>
        <v>1753.03</v>
      </c>
    </row>
    <row r="37" spans="1:18" ht="24" x14ac:dyDescent="0.2">
      <c r="A37" s="22" t="s">
        <v>34</v>
      </c>
      <c r="B37" s="24" t="s">
        <v>81</v>
      </c>
      <c r="C37" s="8" t="s">
        <v>54</v>
      </c>
      <c r="D37" s="9" t="s">
        <v>82</v>
      </c>
      <c r="E37" s="10">
        <v>42698</v>
      </c>
      <c r="F37" s="10">
        <v>42698</v>
      </c>
      <c r="G37" s="16" t="s">
        <v>3</v>
      </c>
      <c r="H37" s="14"/>
      <c r="I37" s="12"/>
      <c r="J37" s="28"/>
      <c r="K37" s="28">
        <v>15</v>
      </c>
      <c r="L37" s="29"/>
      <c r="M37" s="28"/>
      <c r="N37" s="28"/>
      <c r="O37" s="30">
        <f t="shared" si="0"/>
        <v>15</v>
      </c>
      <c r="P37" s="27">
        <f t="shared" si="1"/>
        <v>0</v>
      </c>
      <c r="Q37" s="28"/>
      <c r="R37" s="30">
        <f t="shared" si="2"/>
        <v>15</v>
      </c>
    </row>
    <row r="38" spans="1:18" ht="24" x14ac:dyDescent="0.2">
      <c r="A38" s="11" t="s">
        <v>35</v>
      </c>
      <c r="B38" s="17" t="s">
        <v>78</v>
      </c>
      <c r="C38" s="8" t="s">
        <v>72</v>
      </c>
      <c r="D38" s="17"/>
      <c r="E38" s="18">
        <v>42678</v>
      </c>
      <c r="F38" s="18">
        <v>42679</v>
      </c>
      <c r="G38" s="19" t="s">
        <v>3</v>
      </c>
      <c r="H38" s="23"/>
      <c r="I38" s="23"/>
      <c r="J38" s="35">
        <f>406.25+20</f>
        <v>426.25</v>
      </c>
      <c r="K38" s="40">
        <v>173.59</v>
      </c>
      <c r="L38" s="36">
        <v>173.5</v>
      </c>
      <c r="M38" s="35"/>
      <c r="N38" s="41"/>
      <c r="O38" s="30">
        <f t="shared" si="0"/>
        <v>773.34</v>
      </c>
      <c r="P38" s="27">
        <f t="shared" si="1"/>
        <v>0</v>
      </c>
      <c r="Q38" s="41"/>
      <c r="R38" s="30">
        <f t="shared" si="2"/>
        <v>773.34</v>
      </c>
    </row>
    <row r="39" spans="1:18" ht="24" x14ac:dyDescent="0.2">
      <c r="A39" s="11" t="s">
        <v>35</v>
      </c>
      <c r="B39" s="17" t="s">
        <v>78</v>
      </c>
      <c r="C39" s="8" t="s">
        <v>62</v>
      </c>
      <c r="D39" s="21"/>
      <c r="E39" s="10">
        <v>42704</v>
      </c>
      <c r="F39" s="10">
        <v>42705</v>
      </c>
      <c r="G39" s="16" t="s">
        <v>3</v>
      </c>
      <c r="H39" s="14"/>
      <c r="I39" s="12"/>
      <c r="J39" s="27">
        <f>444.25+75</f>
        <v>519.25</v>
      </c>
      <c r="K39" s="28">
        <f>38.56+82+31+6</f>
        <v>157.56</v>
      </c>
      <c r="L39" s="29">
        <v>173.5</v>
      </c>
      <c r="M39" s="27"/>
      <c r="N39" s="27"/>
      <c r="O39" s="30">
        <f t="shared" si="0"/>
        <v>850.31</v>
      </c>
      <c r="P39" s="27">
        <f t="shared" si="1"/>
        <v>0</v>
      </c>
      <c r="Q39" s="27"/>
      <c r="R39" s="30">
        <f t="shared" si="2"/>
        <v>850.31</v>
      </c>
    </row>
    <row r="40" spans="1:18" ht="72" x14ac:dyDescent="0.2">
      <c r="A40" s="11" t="s">
        <v>4</v>
      </c>
      <c r="B40" s="16" t="s">
        <v>83</v>
      </c>
      <c r="C40" s="24" t="s">
        <v>84</v>
      </c>
      <c r="D40" s="24" t="s">
        <v>85</v>
      </c>
      <c r="E40" s="15">
        <v>42529</v>
      </c>
      <c r="F40" s="15">
        <v>42529</v>
      </c>
      <c r="G40" s="8" t="s">
        <v>24</v>
      </c>
      <c r="H40" s="14"/>
      <c r="I40" s="12"/>
      <c r="J40" s="27"/>
      <c r="K40" s="28">
        <v>45.34</v>
      </c>
      <c r="L40" s="29"/>
      <c r="M40" s="27"/>
      <c r="N40" s="27"/>
      <c r="O40" s="30">
        <f t="shared" si="0"/>
        <v>45.34</v>
      </c>
      <c r="P40" s="27">
        <f t="shared" si="1"/>
        <v>0</v>
      </c>
      <c r="Q40" s="27"/>
      <c r="R40" s="30">
        <f t="shared" si="2"/>
        <v>45.34</v>
      </c>
    </row>
    <row r="41" spans="1:18" ht="48" x14ac:dyDescent="0.2">
      <c r="A41" s="11" t="s">
        <v>4</v>
      </c>
      <c r="B41" s="16" t="s">
        <v>83</v>
      </c>
      <c r="C41" s="9" t="s">
        <v>86</v>
      </c>
      <c r="D41" s="9" t="s">
        <v>87</v>
      </c>
      <c r="E41" s="10">
        <v>42611</v>
      </c>
      <c r="F41" s="10">
        <v>42611</v>
      </c>
      <c r="G41" s="16" t="s">
        <v>3</v>
      </c>
      <c r="H41" s="14"/>
      <c r="I41" s="12"/>
      <c r="J41" s="28"/>
      <c r="K41" s="28">
        <v>25.2</v>
      </c>
      <c r="L41" s="29"/>
      <c r="M41" s="28"/>
      <c r="N41" s="28"/>
      <c r="O41" s="30">
        <f t="shared" si="0"/>
        <v>25.2</v>
      </c>
      <c r="P41" s="27">
        <f t="shared" si="1"/>
        <v>0</v>
      </c>
      <c r="Q41" s="28"/>
      <c r="R41" s="30">
        <f t="shared" si="2"/>
        <v>25.2</v>
      </c>
    </row>
    <row r="42" spans="1:18" ht="48" x14ac:dyDescent="0.2">
      <c r="A42" s="11" t="s">
        <v>4</v>
      </c>
      <c r="B42" s="16" t="s">
        <v>83</v>
      </c>
      <c r="C42" s="8" t="s">
        <v>88</v>
      </c>
      <c r="D42" s="9" t="s">
        <v>59</v>
      </c>
      <c r="E42" s="18">
        <v>42621</v>
      </c>
      <c r="F42" s="18">
        <v>42622</v>
      </c>
      <c r="G42" s="19" t="s">
        <v>25</v>
      </c>
      <c r="H42" s="23"/>
      <c r="I42" s="23"/>
      <c r="J42" s="35"/>
      <c r="K42" s="42">
        <f>48+94.8+2</f>
        <v>144.80000000000001</v>
      </c>
      <c r="L42" s="43">
        <v>167.07</v>
      </c>
      <c r="M42" s="35"/>
      <c r="N42" s="41"/>
      <c r="O42" s="30">
        <f t="shared" si="0"/>
        <v>311.87</v>
      </c>
      <c r="P42" s="27">
        <f t="shared" si="1"/>
        <v>0</v>
      </c>
      <c r="Q42" s="41"/>
      <c r="R42" s="30">
        <f t="shared" si="2"/>
        <v>311.87</v>
      </c>
    </row>
    <row r="43" spans="1:18" ht="24" x14ac:dyDescent="0.2">
      <c r="A43" s="11" t="s">
        <v>4</v>
      </c>
      <c r="B43" s="16" t="s">
        <v>83</v>
      </c>
      <c r="C43" s="9" t="s">
        <v>88</v>
      </c>
      <c r="D43" s="24" t="s">
        <v>89</v>
      </c>
      <c r="E43" s="15">
        <v>42625</v>
      </c>
      <c r="F43" s="15">
        <v>42625</v>
      </c>
      <c r="G43" s="19" t="s">
        <v>6</v>
      </c>
      <c r="H43" s="23"/>
      <c r="I43" s="23"/>
      <c r="J43" s="35"/>
      <c r="K43" s="42">
        <v>3.55</v>
      </c>
      <c r="L43" s="36"/>
      <c r="M43" s="35"/>
      <c r="N43" s="41"/>
      <c r="O43" s="30">
        <f t="shared" si="0"/>
        <v>3.55</v>
      </c>
      <c r="P43" s="27">
        <f t="shared" si="1"/>
        <v>0</v>
      </c>
      <c r="Q43" s="41"/>
      <c r="R43" s="30">
        <f t="shared" si="2"/>
        <v>3.55</v>
      </c>
    </row>
    <row r="44" spans="1:18" ht="48" x14ac:dyDescent="0.2">
      <c r="A44" s="11" t="s">
        <v>4</v>
      </c>
      <c r="B44" s="16" t="s">
        <v>83</v>
      </c>
      <c r="C44" s="8" t="s">
        <v>54</v>
      </c>
      <c r="D44" s="24" t="s">
        <v>90</v>
      </c>
      <c r="E44" s="15">
        <v>42640</v>
      </c>
      <c r="F44" s="15">
        <v>42640</v>
      </c>
      <c r="G44" s="19" t="s">
        <v>3</v>
      </c>
      <c r="H44" s="23"/>
      <c r="I44" s="23"/>
      <c r="J44" s="35"/>
      <c r="K44" s="42">
        <v>31.5</v>
      </c>
      <c r="L44" s="36"/>
      <c r="M44" s="35"/>
      <c r="N44" s="41"/>
      <c r="O44" s="30">
        <f t="shared" si="0"/>
        <v>31.5</v>
      </c>
      <c r="P44" s="27">
        <f t="shared" si="1"/>
        <v>0</v>
      </c>
      <c r="Q44" s="41"/>
      <c r="R44" s="30">
        <f t="shared" si="2"/>
        <v>31.5</v>
      </c>
    </row>
    <row r="45" spans="1:18" ht="24" x14ac:dyDescent="0.2">
      <c r="A45" s="11" t="s">
        <v>4</v>
      </c>
      <c r="B45" s="16" t="s">
        <v>83</v>
      </c>
      <c r="C45" s="8" t="s">
        <v>62</v>
      </c>
      <c r="D45" s="24" t="s">
        <v>91</v>
      </c>
      <c r="E45" s="15">
        <v>42641</v>
      </c>
      <c r="F45" s="15">
        <v>42642</v>
      </c>
      <c r="G45" s="19" t="s">
        <v>26</v>
      </c>
      <c r="H45" s="23"/>
      <c r="I45" s="23"/>
      <c r="J45" s="35"/>
      <c r="K45" s="42">
        <f>70+11</f>
        <v>81</v>
      </c>
      <c r="L45" s="36"/>
      <c r="M45" s="35"/>
      <c r="N45" s="41"/>
      <c r="O45" s="30">
        <f t="shared" si="0"/>
        <v>81</v>
      </c>
      <c r="P45" s="27">
        <f t="shared" si="1"/>
        <v>0</v>
      </c>
      <c r="Q45" s="41"/>
      <c r="R45" s="30">
        <f t="shared" ref="R45:R56" si="3">SUM(O45:Q45)</f>
        <v>81</v>
      </c>
    </row>
    <row r="46" spans="1:18" ht="48" x14ac:dyDescent="0.2">
      <c r="A46" s="26" t="s">
        <v>4</v>
      </c>
      <c r="B46" s="16" t="s">
        <v>83</v>
      </c>
      <c r="C46" s="8" t="s">
        <v>54</v>
      </c>
      <c r="D46" s="16" t="s">
        <v>92</v>
      </c>
      <c r="E46" s="10">
        <v>42648</v>
      </c>
      <c r="F46" s="10">
        <v>42648</v>
      </c>
      <c r="G46" s="16" t="s">
        <v>3</v>
      </c>
      <c r="H46" s="14"/>
      <c r="I46" s="12"/>
      <c r="J46" s="27"/>
      <c r="K46" s="28">
        <v>3</v>
      </c>
      <c r="L46" s="29"/>
      <c r="M46" s="27"/>
      <c r="N46" s="27"/>
      <c r="O46" s="30">
        <f t="shared" si="0"/>
        <v>3</v>
      </c>
      <c r="P46" s="27">
        <f t="shared" si="1"/>
        <v>0</v>
      </c>
      <c r="Q46" s="27"/>
      <c r="R46" s="30">
        <f t="shared" si="3"/>
        <v>3</v>
      </c>
    </row>
    <row r="47" spans="1:18" ht="36" x14ac:dyDescent="0.2">
      <c r="A47" s="11" t="s">
        <v>4</v>
      </c>
      <c r="B47" s="16" t="s">
        <v>83</v>
      </c>
      <c r="C47" s="8" t="s">
        <v>64</v>
      </c>
      <c r="D47" s="16" t="s">
        <v>65</v>
      </c>
      <c r="E47" s="10">
        <v>42654</v>
      </c>
      <c r="F47" s="15">
        <v>42654</v>
      </c>
      <c r="G47" s="16" t="s">
        <v>3</v>
      </c>
      <c r="H47" s="14"/>
      <c r="I47" s="12"/>
      <c r="J47" s="27"/>
      <c r="K47" s="28">
        <v>20</v>
      </c>
      <c r="L47" s="29"/>
      <c r="M47" s="27"/>
      <c r="N47" s="27"/>
      <c r="O47" s="30">
        <f t="shared" si="0"/>
        <v>20</v>
      </c>
      <c r="P47" s="27">
        <f t="shared" si="1"/>
        <v>0</v>
      </c>
      <c r="Q47" s="27"/>
      <c r="R47" s="30">
        <f t="shared" si="3"/>
        <v>20</v>
      </c>
    </row>
    <row r="48" spans="1:18" ht="48" x14ac:dyDescent="0.2">
      <c r="A48" s="26" t="s">
        <v>4</v>
      </c>
      <c r="B48" s="16" t="s">
        <v>83</v>
      </c>
      <c r="C48" s="8" t="s">
        <v>64</v>
      </c>
      <c r="D48" s="16" t="s">
        <v>93</v>
      </c>
      <c r="E48" s="10">
        <v>42654</v>
      </c>
      <c r="F48" s="10">
        <v>42654</v>
      </c>
      <c r="G48" s="16" t="s">
        <v>3</v>
      </c>
      <c r="H48" s="14"/>
      <c r="I48" s="12"/>
      <c r="J48" s="27"/>
      <c r="K48" s="28">
        <v>18</v>
      </c>
      <c r="L48" s="29"/>
      <c r="M48" s="27"/>
      <c r="N48" s="27"/>
      <c r="O48" s="30">
        <f t="shared" si="0"/>
        <v>18</v>
      </c>
      <c r="P48" s="27">
        <f t="shared" si="1"/>
        <v>0</v>
      </c>
      <c r="Q48" s="27"/>
      <c r="R48" s="30">
        <f t="shared" si="3"/>
        <v>18</v>
      </c>
    </row>
    <row r="49" spans="1:18" ht="24" x14ac:dyDescent="0.2">
      <c r="A49" s="26" t="s">
        <v>4</v>
      </c>
      <c r="B49" s="16" t="s">
        <v>83</v>
      </c>
      <c r="C49" s="8" t="s">
        <v>70</v>
      </c>
      <c r="D49" s="16" t="s">
        <v>94</v>
      </c>
      <c r="E49" s="10">
        <v>42663</v>
      </c>
      <c r="F49" s="10">
        <v>42663</v>
      </c>
      <c r="G49" s="16" t="s">
        <v>3</v>
      </c>
      <c r="H49" s="14"/>
      <c r="I49" s="12"/>
      <c r="J49" s="27"/>
      <c r="K49" s="28">
        <v>14</v>
      </c>
      <c r="L49" s="29"/>
      <c r="M49" s="27"/>
      <c r="N49" s="27"/>
      <c r="O49" s="30">
        <f t="shared" si="0"/>
        <v>14</v>
      </c>
      <c r="P49" s="27">
        <f t="shared" si="1"/>
        <v>0</v>
      </c>
      <c r="Q49" s="27"/>
      <c r="R49" s="30">
        <f t="shared" si="3"/>
        <v>14</v>
      </c>
    </row>
    <row r="50" spans="1:18" ht="36" x14ac:dyDescent="0.2">
      <c r="A50" s="11" t="s">
        <v>4</v>
      </c>
      <c r="B50" s="16" t="s">
        <v>83</v>
      </c>
      <c r="C50" s="9" t="s">
        <v>86</v>
      </c>
      <c r="D50" s="9" t="s">
        <v>57</v>
      </c>
      <c r="E50" s="10">
        <v>42670</v>
      </c>
      <c r="F50" s="10">
        <v>42670</v>
      </c>
      <c r="G50" s="16" t="s">
        <v>20</v>
      </c>
      <c r="H50" s="23"/>
      <c r="I50" s="23"/>
      <c r="J50" s="35"/>
      <c r="K50" s="42">
        <v>35.200000000000003</v>
      </c>
      <c r="L50" s="36"/>
      <c r="M50" s="35"/>
      <c r="N50" s="41"/>
      <c r="O50" s="30">
        <f t="shared" si="0"/>
        <v>35.200000000000003</v>
      </c>
      <c r="P50" s="27">
        <f t="shared" si="1"/>
        <v>0</v>
      </c>
      <c r="Q50" s="41"/>
      <c r="R50" s="30">
        <f t="shared" si="3"/>
        <v>35.200000000000003</v>
      </c>
    </row>
    <row r="51" spans="1:18" ht="24" x14ac:dyDescent="0.2">
      <c r="A51" s="11" t="s">
        <v>4</v>
      </c>
      <c r="B51" s="16" t="s">
        <v>83</v>
      </c>
      <c r="C51" s="8" t="s">
        <v>70</v>
      </c>
      <c r="D51" s="17" t="s">
        <v>95</v>
      </c>
      <c r="E51" s="18">
        <v>42671</v>
      </c>
      <c r="F51" s="18">
        <v>42672</v>
      </c>
      <c r="G51" s="19" t="s">
        <v>26</v>
      </c>
      <c r="H51" s="23"/>
      <c r="I51" s="23"/>
      <c r="J51" s="35">
        <v>327.25</v>
      </c>
      <c r="K51" s="28">
        <f>40+69+64.5+65</f>
        <v>238.5</v>
      </c>
      <c r="L51" s="29">
        <v>112</v>
      </c>
      <c r="M51" s="35"/>
      <c r="N51" s="41"/>
      <c r="O51" s="30">
        <f t="shared" si="0"/>
        <v>677.75</v>
      </c>
      <c r="P51" s="27">
        <f t="shared" si="1"/>
        <v>0</v>
      </c>
      <c r="Q51" s="41"/>
      <c r="R51" s="30">
        <f t="shared" si="3"/>
        <v>677.75</v>
      </c>
    </row>
    <row r="52" spans="1:18" ht="24" x14ac:dyDescent="0.2">
      <c r="A52" s="26" t="s">
        <v>4</v>
      </c>
      <c r="B52" s="16" t="s">
        <v>83</v>
      </c>
      <c r="C52" s="8" t="s">
        <v>72</v>
      </c>
      <c r="D52" s="16" t="s">
        <v>96</v>
      </c>
      <c r="E52" s="10">
        <v>42677</v>
      </c>
      <c r="F52" s="10">
        <v>42677</v>
      </c>
      <c r="G52" s="16" t="s">
        <v>3</v>
      </c>
      <c r="H52" s="25">
        <v>25</v>
      </c>
      <c r="I52" s="12"/>
      <c r="J52" s="27"/>
      <c r="K52" s="28"/>
      <c r="L52" s="29"/>
      <c r="M52" s="27"/>
      <c r="N52" s="27"/>
      <c r="O52" s="30">
        <f t="shared" si="0"/>
        <v>0</v>
      </c>
      <c r="P52" s="27">
        <f t="shared" si="1"/>
        <v>0</v>
      </c>
      <c r="Q52" s="27">
        <v>499</v>
      </c>
      <c r="R52" s="30">
        <f t="shared" si="3"/>
        <v>499</v>
      </c>
    </row>
    <row r="53" spans="1:18" ht="36" x14ac:dyDescent="0.2">
      <c r="A53" s="11" t="s">
        <v>4</v>
      </c>
      <c r="B53" s="16" t="s">
        <v>83</v>
      </c>
      <c r="C53" s="8" t="s">
        <v>70</v>
      </c>
      <c r="D53" s="17" t="s">
        <v>97</v>
      </c>
      <c r="E53" s="18">
        <v>42691</v>
      </c>
      <c r="F53" s="18">
        <v>42693</v>
      </c>
      <c r="G53" s="19" t="s">
        <v>7</v>
      </c>
      <c r="H53" s="23"/>
      <c r="I53" s="23"/>
      <c r="J53" s="35"/>
      <c r="K53" s="42">
        <v>128.15</v>
      </c>
      <c r="L53" s="36"/>
      <c r="M53" s="35"/>
      <c r="N53" s="41"/>
      <c r="O53" s="30">
        <f t="shared" si="0"/>
        <v>128.15</v>
      </c>
      <c r="P53" s="27">
        <f t="shared" si="1"/>
        <v>0</v>
      </c>
      <c r="Q53" s="41"/>
      <c r="R53" s="30">
        <f t="shared" si="3"/>
        <v>128.15</v>
      </c>
    </row>
    <row r="54" spans="1:18" ht="24" x14ac:dyDescent="0.2">
      <c r="A54" s="11" t="s">
        <v>36</v>
      </c>
      <c r="B54" s="17" t="s">
        <v>78</v>
      </c>
      <c r="C54" s="8" t="s">
        <v>62</v>
      </c>
      <c r="D54" s="21"/>
      <c r="E54" s="10">
        <v>42641</v>
      </c>
      <c r="F54" s="10">
        <v>42642</v>
      </c>
      <c r="G54" s="16" t="s">
        <v>19</v>
      </c>
      <c r="H54" s="14"/>
      <c r="I54" s="12"/>
      <c r="J54" s="27"/>
      <c r="K54" s="28">
        <v>390.4</v>
      </c>
      <c r="L54" s="29"/>
      <c r="M54" s="27"/>
      <c r="N54" s="27"/>
      <c r="O54" s="30">
        <f t="shared" si="0"/>
        <v>390.4</v>
      </c>
      <c r="P54" s="27">
        <f t="shared" si="1"/>
        <v>0</v>
      </c>
      <c r="Q54" s="27"/>
      <c r="R54" s="30">
        <f t="shared" si="3"/>
        <v>390.4</v>
      </c>
    </row>
    <row r="55" spans="1:18" ht="24" x14ac:dyDescent="0.2">
      <c r="A55" s="11" t="s">
        <v>36</v>
      </c>
      <c r="B55" s="17" t="s">
        <v>78</v>
      </c>
      <c r="C55" s="8" t="s">
        <v>72</v>
      </c>
      <c r="D55" s="21"/>
      <c r="E55" s="10">
        <v>42677</v>
      </c>
      <c r="F55" s="10">
        <v>42678</v>
      </c>
      <c r="G55" s="16" t="s">
        <v>3</v>
      </c>
      <c r="H55" s="14"/>
      <c r="I55" s="12"/>
      <c r="J55" s="27"/>
      <c r="K55" s="44"/>
      <c r="L55" s="29">
        <v>173.5</v>
      </c>
      <c r="M55" s="27"/>
      <c r="N55" s="27"/>
      <c r="O55" s="30">
        <f t="shared" si="0"/>
        <v>173.5</v>
      </c>
      <c r="P55" s="27">
        <f t="shared" si="1"/>
        <v>0</v>
      </c>
      <c r="Q55" s="27"/>
      <c r="R55" s="30">
        <f t="shared" si="3"/>
        <v>173.5</v>
      </c>
    </row>
    <row r="56" spans="1:18" ht="24" x14ac:dyDescent="0.2">
      <c r="A56" s="23" t="s">
        <v>37</v>
      </c>
      <c r="B56" s="17" t="s">
        <v>78</v>
      </c>
      <c r="C56" s="8" t="s">
        <v>72</v>
      </c>
      <c r="D56" s="21"/>
      <c r="E56" s="10">
        <v>42677</v>
      </c>
      <c r="F56" s="10">
        <v>42678</v>
      </c>
      <c r="G56" s="16" t="s">
        <v>3</v>
      </c>
      <c r="H56" s="14"/>
      <c r="I56" s="12"/>
      <c r="J56" s="27"/>
      <c r="K56" s="28">
        <f>185.6+10</f>
        <v>195.6</v>
      </c>
      <c r="L56" s="29">
        <v>173.5</v>
      </c>
      <c r="M56" s="27">
        <v>15.95</v>
      </c>
      <c r="N56" s="27"/>
      <c r="O56" s="30">
        <f t="shared" si="0"/>
        <v>385.05</v>
      </c>
      <c r="P56" s="27">
        <f t="shared" si="1"/>
        <v>0</v>
      </c>
      <c r="Q56" s="27"/>
      <c r="R56" s="30">
        <f t="shared" si="3"/>
        <v>385.05</v>
      </c>
    </row>
    <row r="57" spans="1:18" x14ac:dyDescent="0.2">
      <c r="I57" s="5"/>
      <c r="J57" s="5"/>
      <c r="K57" s="5"/>
      <c r="L57" s="5"/>
      <c r="M57" s="5"/>
      <c r="N57" s="5"/>
      <c r="O57" s="5"/>
      <c r="P57" s="5"/>
      <c r="Q57" s="5"/>
    </row>
    <row r="58" spans="1:18" x14ac:dyDescent="0.2">
      <c r="I58" s="5"/>
      <c r="J58" s="5"/>
      <c r="K58" s="5"/>
      <c r="L58" s="5"/>
      <c r="M58" s="5"/>
      <c r="N58" s="5"/>
      <c r="O58" s="5"/>
      <c r="P58" s="5"/>
      <c r="Q58" s="5"/>
    </row>
    <row r="59" spans="1:18" x14ac:dyDescent="0.2">
      <c r="I59" s="5"/>
      <c r="J59" s="5"/>
      <c r="K59" s="5"/>
      <c r="L59" s="5"/>
      <c r="M59" s="5"/>
      <c r="N59" s="5"/>
      <c r="O59" s="5"/>
      <c r="P59" s="5"/>
      <c r="Q59" s="5"/>
    </row>
    <row r="60" spans="1:18" x14ac:dyDescent="0.2">
      <c r="I60" s="5"/>
      <c r="J60" s="5"/>
      <c r="K60" s="5"/>
      <c r="L60" s="5"/>
      <c r="M60" s="5"/>
      <c r="N60" s="5"/>
      <c r="O60" s="5"/>
      <c r="P60" s="5"/>
      <c r="Q60" s="5"/>
    </row>
    <row r="61" spans="1:18" x14ac:dyDescent="0.2">
      <c r="I61" s="5"/>
      <c r="J61" s="5"/>
      <c r="K61" s="5"/>
      <c r="L61" s="5"/>
      <c r="M61" s="5"/>
      <c r="N61" s="5"/>
      <c r="O61" s="5"/>
      <c r="P61" s="5"/>
      <c r="Q61" s="5"/>
    </row>
    <row r="62" spans="1:18" x14ac:dyDescent="0.2">
      <c r="I62" s="5"/>
      <c r="J62" s="5"/>
      <c r="K62" s="5"/>
      <c r="L62" s="5"/>
      <c r="M62" s="5"/>
      <c r="N62" s="5"/>
      <c r="O62" s="5"/>
      <c r="P62" s="5"/>
      <c r="Q62" s="5"/>
    </row>
    <row r="63" spans="1:18" x14ac:dyDescent="0.2">
      <c r="I63" s="5"/>
      <c r="J63" s="5"/>
      <c r="K63" s="5"/>
      <c r="L63" s="5"/>
      <c r="M63" s="5"/>
      <c r="N63" s="5"/>
      <c r="O63" s="5"/>
      <c r="P63" s="5"/>
      <c r="Q63" s="5"/>
    </row>
    <row r="64" spans="1:18" x14ac:dyDescent="0.2">
      <c r="I64" s="5"/>
      <c r="J64" s="5"/>
      <c r="K64" s="5"/>
      <c r="L64" s="5"/>
      <c r="M64" s="5"/>
      <c r="N64" s="5"/>
      <c r="O64" s="5"/>
      <c r="P64" s="5"/>
      <c r="Q64" s="5"/>
    </row>
    <row r="65" spans="9:17" x14ac:dyDescent="0.2">
      <c r="I65" s="5"/>
      <c r="J65" s="5"/>
      <c r="K65" s="5"/>
      <c r="L65" s="5"/>
      <c r="M65" s="5"/>
      <c r="N65" s="5"/>
      <c r="O65" s="5"/>
      <c r="P65" s="5"/>
      <c r="Q65" s="5"/>
    </row>
    <row r="66" spans="9:17" x14ac:dyDescent="0.2">
      <c r="I66" s="5"/>
      <c r="J66" s="5"/>
      <c r="K66" s="5"/>
      <c r="L66" s="5"/>
      <c r="M66" s="5"/>
      <c r="N66" s="5"/>
      <c r="O66" s="5"/>
      <c r="P66" s="5"/>
      <c r="Q66" s="5"/>
    </row>
    <row r="67" spans="9:17" x14ac:dyDescent="0.2">
      <c r="I67" s="5"/>
      <c r="J67" s="5"/>
      <c r="K67" s="5"/>
      <c r="L67" s="5"/>
      <c r="M67" s="5"/>
      <c r="N67" s="5"/>
      <c r="O67" s="5"/>
      <c r="P67" s="5"/>
      <c r="Q67" s="5"/>
    </row>
    <row r="68" spans="9:17" x14ac:dyDescent="0.2">
      <c r="I68" s="5"/>
      <c r="J68" s="5"/>
      <c r="K68" s="5"/>
      <c r="L68" s="5"/>
      <c r="M68" s="5"/>
      <c r="N68" s="5"/>
      <c r="O68" s="5"/>
      <c r="P68" s="5"/>
      <c r="Q68" s="5"/>
    </row>
    <row r="69" spans="9:17" x14ac:dyDescent="0.2">
      <c r="I69" s="5"/>
      <c r="J69" s="5"/>
      <c r="K69" s="5"/>
      <c r="L69" s="5"/>
      <c r="M69" s="5"/>
      <c r="N69" s="5"/>
      <c r="O69" s="5"/>
      <c r="P69" s="5"/>
      <c r="Q69" s="5"/>
    </row>
    <row r="70" spans="9:17" x14ac:dyDescent="0.2">
      <c r="I70" s="5"/>
      <c r="J70" s="5"/>
      <c r="K70" s="5"/>
      <c r="L70" s="5"/>
      <c r="M70" s="5"/>
      <c r="N70" s="5"/>
      <c r="O70" s="5"/>
      <c r="P70" s="5"/>
      <c r="Q70" s="5"/>
    </row>
    <row r="71" spans="9:17" x14ac:dyDescent="0.2">
      <c r="I71" s="5"/>
      <c r="J71" s="5"/>
      <c r="K71" s="5"/>
      <c r="L71" s="5"/>
      <c r="M71" s="5"/>
      <c r="N71" s="5"/>
      <c r="O71" s="5"/>
      <c r="P71" s="5"/>
      <c r="Q71" s="5"/>
    </row>
    <row r="72" spans="9:17" x14ac:dyDescent="0.2">
      <c r="I72" s="5"/>
      <c r="J72" s="5"/>
      <c r="K72" s="5"/>
      <c r="L72" s="5"/>
      <c r="M72" s="5"/>
      <c r="N72" s="5"/>
      <c r="O72" s="5"/>
      <c r="P72" s="5"/>
      <c r="Q72" s="5"/>
    </row>
    <row r="73" spans="9:17" x14ac:dyDescent="0.2">
      <c r="I73" s="5"/>
      <c r="J73" s="5"/>
      <c r="K73" s="5"/>
      <c r="L73" s="5"/>
      <c r="M73" s="5"/>
      <c r="N73" s="5"/>
      <c r="O73" s="5"/>
      <c r="P73" s="5"/>
      <c r="Q73" s="5"/>
    </row>
    <row r="74" spans="9:17" x14ac:dyDescent="0.2">
      <c r="I74" s="5"/>
      <c r="J74" s="5"/>
      <c r="K74" s="5"/>
      <c r="L74" s="5"/>
      <c r="M74" s="5"/>
      <c r="N74" s="5"/>
      <c r="O74" s="5"/>
      <c r="P74" s="5"/>
      <c r="Q74" s="5"/>
    </row>
    <row r="75" spans="9:17" x14ac:dyDescent="0.2">
      <c r="I75" s="5"/>
      <c r="J75" s="5"/>
      <c r="K75" s="5"/>
      <c r="L75" s="5"/>
      <c r="M75" s="5"/>
      <c r="N75" s="5"/>
      <c r="O75" s="5"/>
      <c r="P75" s="5"/>
      <c r="Q75" s="5"/>
    </row>
    <row r="76" spans="9:17" x14ac:dyDescent="0.2">
      <c r="I76" s="5"/>
      <c r="J76" s="5"/>
      <c r="K76" s="5"/>
      <c r="L76" s="5"/>
      <c r="M76" s="5"/>
      <c r="N76" s="5"/>
      <c r="O76" s="5"/>
      <c r="P76" s="5"/>
      <c r="Q76" s="5"/>
    </row>
  </sheetData>
  <autoFilter ref="A1:Q43"/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2017-08-03T20:22:42Z</dcterms:modified>
</cp:coreProperties>
</file>