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25"/>
  <workbookPr codeName="ThisWorkbook"/>
  <mc:AlternateContent xmlns:mc="http://schemas.openxmlformats.org/markup-compatibility/2006">
    <mc:Choice Requires="x15">
      <x15ac:absPath xmlns:x15ac="http://schemas.microsoft.com/office/spreadsheetml/2010/11/ac" url="H:\OTF 2017\Web\Expenses\"/>
    </mc:Choice>
  </mc:AlternateContent>
  <bookViews>
    <workbookView xWindow="0" yWindow="0" windowWidth="19200" windowHeight="7065" tabRatio="805" xr2:uid="{00000000-000D-0000-FFFF-FFFF00000000}"/>
  </bookViews>
  <sheets>
    <sheet name="Q2Jul-Sep 2016" sheetId="24" r:id="rId1"/>
  </sheets>
  <definedNames>
    <definedName name="_xlnm._FilterDatabase" localSheetId="0" hidden="1">'Q2Jul-Sep 2016'!$A$1:$Q$57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24" l="1"/>
  <c r="N49" i="24"/>
  <c r="Q49" i="24"/>
  <c r="N57" i="24"/>
  <c r="Q57" i="24"/>
  <c r="J21" i="24"/>
  <c r="I40" i="24"/>
  <c r="N40" i="24"/>
  <c r="Q40" i="24"/>
  <c r="N4" i="24"/>
  <c r="Q4" i="24"/>
  <c r="N5" i="24"/>
  <c r="Q5" i="24"/>
  <c r="N6" i="24"/>
  <c r="Q6" i="24"/>
  <c r="N8" i="24"/>
  <c r="Q8" i="24"/>
  <c r="N14" i="24"/>
  <c r="Q14" i="24"/>
  <c r="N13" i="24"/>
  <c r="Q13" i="24"/>
  <c r="N11" i="24"/>
  <c r="Q11" i="24"/>
  <c r="N12" i="24"/>
  <c r="Q12" i="24"/>
  <c r="N16" i="24"/>
  <c r="Q16" i="24"/>
  <c r="N41" i="24"/>
  <c r="Q41" i="24"/>
  <c r="N54" i="24"/>
  <c r="Q54" i="24"/>
  <c r="N25" i="24"/>
  <c r="Q25" i="24"/>
  <c r="N42" i="24"/>
  <c r="Q42" i="24"/>
  <c r="N26" i="24"/>
  <c r="Q26" i="24"/>
  <c r="N22" i="24"/>
  <c r="Q22" i="24"/>
  <c r="N2" i="24"/>
  <c r="Q2" i="24"/>
  <c r="N55" i="24"/>
  <c r="Q55" i="24"/>
  <c r="N27" i="24"/>
  <c r="Q27" i="24"/>
  <c r="N30" i="24"/>
  <c r="Q30" i="24"/>
  <c r="N52" i="24"/>
  <c r="Q52" i="24"/>
  <c r="N51" i="24"/>
  <c r="Q51" i="24"/>
  <c r="N46" i="24"/>
  <c r="Q46" i="24"/>
  <c r="N44" i="24"/>
  <c r="Q44" i="24"/>
  <c r="N45" i="24"/>
  <c r="Q45" i="24"/>
  <c r="N47" i="24"/>
  <c r="Q47" i="24"/>
  <c r="N48" i="24"/>
  <c r="Q48" i="24"/>
  <c r="N53" i="24"/>
  <c r="Q53" i="24"/>
  <c r="N17" i="24"/>
  <c r="Q17" i="24"/>
  <c r="N34" i="24"/>
  <c r="Q34" i="24"/>
  <c r="N36" i="24"/>
  <c r="Q36" i="24"/>
  <c r="N38" i="24"/>
  <c r="Q38" i="24"/>
  <c r="N23" i="24"/>
  <c r="Q23" i="24"/>
  <c r="N24" i="24"/>
  <c r="Q24" i="24"/>
  <c r="N18" i="24"/>
  <c r="Q18" i="24"/>
  <c r="I31" i="24"/>
  <c r="N31" i="24"/>
  <c r="Q31" i="24"/>
  <c r="I15" i="24"/>
  <c r="N15" i="24"/>
  <c r="Q15" i="24"/>
  <c r="I33" i="24"/>
  <c r="N33" i="24"/>
  <c r="Q33" i="24"/>
  <c r="I43" i="24"/>
  <c r="N43" i="24"/>
  <c r="Q43" i="24"/>
  <c r="I32" i="24"/>
  <c r="N32" i="24"/>
  <c r="Q32" i="24"/>
  <c r="I28" i="24"/>
  <c r="N28" i="24"/>
  <c r="Q28" i="24"/>
  <c r="I39" i="24"/>
  <c r="N39" i="24"/>
  <c r="Q39" i="24"/>
  <c r="I29" i="24"/>
  <c r="N29" i="24"/>
  <c r="Q29" i="24"/>
  <c r="I10" i="24"/>
  <c r="N10" i="24"/>
  <c r="Q10" i="24"/>
  <c r="I9" i="24"/>
  <c r="N9" i="24"/>
  <c r="Q9" i="24"/>
  <c r="I20" i="24"/>
  <c r="N20" i="24"/>
  <c r="Q20" i="24"/>
  <c r="I19" i="24"/>
  <c r="N19" i="24"/>
  <c r="Q19" i="24"/>
  <c r="N21" i="24"/>
  <c r="Q21" i="24"/>
  <c r="J37" i="24"/>
  <c r="N37" i="24"/>
  <c r="Q37" i="24"/>
  <c r="J35" i="24"/>
  <c r="N35" i="24"/>
  <c r="Q35" i="24"/>
  <c r="N50" i="24"/>
  <c r="Q50" i="24"/>
  <c r="J56" i="24"/>
  <c r="N56" i="24"/>
  <c r="Q56" i="24"/>
  <c r="J7" i="24"/>
  <c r="N7" i="24"/>
  <c r="Q7" i="24"/>
  <c r="N3" i="24"/>
  <c r="Q3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J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<sst xmlns="http://schemas.openxmlformats.org/spreadsheetml/2006/main" count="241" uniqueCount="77">
  <si>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</si>
  <si>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</si>
  <si>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</si>
  <si>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</si>
  <si>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</si>
  <si>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</si>
  <si>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</si>
  <si>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</si>
  <si>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</si>
  <si>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</si>
  <si>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</si>
  <si>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</si>
  <si>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</si>
  <si>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</si>
  <si>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</si>
  <si>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</si>
  <si>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</si>
  <si>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Abdullah Snobar</t>
  </si>
  <si>
    <t>Board Member</t>
  </si>
  <si>
    <t>Travel to attend Board meeting</t>
  </si>
  <si>
    <t>Sudbury, ON</t>
  </si>
  <si>
    <t>Andrea Cohen Barrack</t>
  </si>
  <si>
    <t>Chief Executive Officer</t>
  </si>
  <si>
    <t>Travel to attend granting meeting</t>
  </si>
  <si>
    <t>Travel to attend sector-related meeting</t>
  </si>
  <si>
    <t>Toronto, ON</t>
  </si>
  <si>
    <t>Travel to attend sector-related event</t>
  </si>
  <si>
    <t xml:space="preserve">Travel to attend sector-related event  </t>
  </si>
  <si>
    <t>Vancouver, BC</t>
  </si>
  <si>
    <t xml:space="preserve">Travel to attend meeting on Foundation business </t>
  </si>
  <si>
    <t>Thunder Bay, ON</t>
  </si>
  <si>
    <t>Kingston, ON</t>
  </si>
  <si>
    <t>Windsor, ON</t>
  </si>
  <si>
    <t>Andrea Wood</t>
  </si>
  <si>
    <t>Anne Pashley</t>
  </si>
  <si>
    <t>VP, Finance and Administration</t>
  </si>
  <si>
    <t xml:space="preserve">Travel to Leadership Team retreat  </t>
  </si>
  <si>
    <t>Beth Puddicombe</t>
  </si>
  <si>
    <t>VP, Community Investments</t>
  </si>
  <si>
    <t xml:space="preserve">Travel to attend granting meeting  </t>
  </si>
  <si>
    <t>Ottawa, ON</t>
  </si>
  <si>
    <t>Bailieboro, ON</t>
  </si>
  <si>
    <t>Blair Dimock</t>
  </si>
  <si>
    <t>VP, Provincial Programs &amp; Partnerships</t>
  </si>
  <si>
    <t>Travel to meeting with regional staff</t>
  </si>
  <si>
    <t>Barrie, ON</t>
  </si>
  <si>
    <t>Dan Wilson</t>
  </si>
  <si>
    <t>Director, Policy, Planning and Special Projects</t>
  </si>
  <si>
    <t>Denise Amyot</t>
  </si>
  <si>
    <t>Frank Passaro</t>
  </si>
  <si>
    <t>Ina Gutium</t>
  </si>
  <si>
    <t>Chief Talent Officer</t>
  </si>
  <si>
    <t>Janet Yale</t>
  </si>
  <si>
    <t>Board Chair</t>
  </si>
  <si>
    <t>Kamala-Jean Gopie</t>
  </si>
  <si>
    <t>Lucille Roch</t>
  </si>
  <si>
    <t>Mariana Catz</t>
  </si>
  <si>
    <t>COO</t>
  </si>
  <si>
    <t>Travel to attend a sector-related meeting</t>
  </si>
  <si>
    <t xml:space="preserve">Travel to attend a sector-related conference </t>
  </si>
  <si>
    <t>Montreal, QC</t>
  </si>
  <si>
    <t>Florida, USA</t>
  </si>
  <si>
    <t>Nick Chambers</t>
  </si>
  <si>
    <t>P. Chinyere Eni-McLean</t>
  </si>
  <si>
    <t>Susan Scotti</t>
  </si>
  <si>
    <t>Thomas Chanzy</t>
  </si>
  <si>
    <t>VP, Public Affairs</t>
  </si>
  <si>
    <t xml:space="preserve">Travel to attend event on Foundation business </t>
  </si>
  <si>
    <t>Niagara, ON</t>
  </si>
  <si>
    <t>North Bay</t>
  </si>
  <si>
    <t>Penetanguishene, ON</t>
  </si>
  <si>
    <t>Hamilton, ON</t>
  </si>
  <si>
    <t xml:space="preserve">Travel to attend event with stakeholders </t>
  </si>
  <si>
    <t>Markham, ON</t>
  </si>
  <si>
    <t>Travel to attend Leadership Team meeting</t>
  </si>
  <si>
    <t>Tim Jackson</t>
  </si>
  <si>
    <t>Tracy Elop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</si>
</sst>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</numFmts>
  <fonts count="7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44" fontId="4" fillId="2" borderId="1" xfId="1" applyNumberFormat="1" applyFont="1" applyFill="1" applyBorder="1" applyAlignment="1">
      <alignment horizontal="right"/>
    </xf>
    <xf numFmtId="44" fontId="4" fillId="0" borderId="1" xfId="0" applyNumberFormat="1" applyFont="1" applyFill="1" applyBorder="1" applyAlignment="1">
      <alignment horizontal="right"/>
    </xf>
    <xf numFmtId="44" fontId="4" fillId="0" borderId="1" xfId="1" applyNumberFormat="1" applyFont="1" applyFill="1" applyBorder="1" applyAlignment="1">
      <alignment horizontal="right"/>
    </xf>
    <xf numFmtId="0" fontId="4" fillId="0" borderId="1" xfId="0" applyFont="1" applyBorder="1"/>
    <xf numFmtId="0" fontId="6" fillId="3" borderId="1" xfId="0" applyFont="1" applyFill="1" applyBorder="1" applyAlignment="1">
      <alignment wrapText="1"/>
    </xf>
    <xf numFmtId="164" fontId="6" fillId="3" borderId="1" xfId="0" applyNumberFormat="1" applyFont="1" applyFill="1" applyBorder="1" applyAlignment="1">
      <alignment wrapText="1"/>
    </xf>
    <xf numFmtId="44" fontId="4" fillId="0" borderId="1" xfId="1" applyFont="1" applyFill="1" applyBorder="1"/>
    <xf numFmtId="44" fontId="4" fillId="0" borderId="1" xfId="1" applyFont="1" applyBorder="1"/>
    <xf numFmtId="44" fontId="4" fillId="0" borderId="1" xfId="1" applyFont="1" applyFill="1" applyBorder="1" applyAlignment="1">
      <alignment wrapText="1"/>
    </xf>
    <xf numFmtId="4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/>
    </xf>
    <xf numFmtId="44" fontId="4" fillId="0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43" fontId="6" fillId="3" borderId="1" xfId="2" applyFont="1" applyFill="1" applyBorder="1" applyAlignment="1">
      <alignment wrapText="1"/>
    </xf>
    <xf numFmtId="43" fontId="4" fillId="0" borderId="1" xfId="2" applyFont="1" applyFill="1" applyBorder="1" applyAlignment="1">
      <alignment horizontal="right"/>
    </xf>
    <xf numFmtId="43" fontId="4" fillId="0" borderId="1" xfId="2" applyFont="1" applyFill="1" applyBorder="1"/>
    <xf numFmtId="43" fontId="4" fillId="4" borderId="1" xfId="2" applyFont="1" applyFill="1" applyBorder="1" applyAlignment="1">
      <alignment horizontal="right"/>
    </xf>
    <xf numFmtId="44" fontId="4" fillId="4" borderId="1" xfId="1" applyNumberFormat="1" applyFont="1" applyFill="1" applyBorder="1" applyAlignment="1">
      <alignment horizontal="right"/>
    </xf>
    <xf numFmtId="44" fontId="4" fillId="4" borderId="1" xfId="0" applyNumberFormat="1" applyFont="1" applyFill="1" applyBorder="1" applyAlignment="1">
      <alignment horizontal="right"/>
    </xf>
    <xf numFmtId="44" fontId="4" fillId="4" borderId="1" xfId="1" applyFont="1" applyFill="1" applyBorder="1"/>
    <xf numFmtId="44" fontId="4" fillId="4" borderId="1" xfId="1" applyFont="1" applyFill="1" applyBorder="1" applyAlignment="1">
      <alignment wrapText="1"/>
    </xf>
    <xf numFmtId="0" fontId="4" fillId="4" borderId="1" xfId="0" applyFont="1" applyFill="1" applyBorder="1"/>
    <xf numFmtId="43" fontId="4" fillId="4" borderId="1" xfId="2" applyFont="1" applyFill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topLeftCell="B1" zoomScale="95" zoomScaleNormal="95" workbookViewId="0" xr3:uid="{AEA406A1-0E4B-5B11-9CD5-51D6E497D94C}">
      <selection activeCell="K2" sqref="K2"/>
    </sheetView>
  </sheetViews>
  <sheetFormatPr defaultRowHeight="14.25"/>
  <cols>
    <col min="1" max="1" width="14.125" customWidth="1"/>
    <col min="2" max="2" width="21.375" customWidth="1"/>
    <col min="3" max="3" width="37.125" customWidth="1"/>
    <col min="4" max="4" width="33.75" customWidth="1"/>
    <col min="7" max="7" width="12.5" bestFit="1" customWidth="1"/>
  </cols>
  <sheetData>
    <row r="1" spans="1:17" ht="36">
      <c r="A1" s="12" t="s">
        <v>0</v>
      </c>
      <c r="B1" s="12" t="s">
        <v>1</v>
      </c>
      <c r="C1" s="12" t="s">
        <v>2</v>
      </c>
      <c r="D1" s="13" t="s">
        <v>3</v>
      </c>
      <c r="E1" s="13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3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</row>
    <row r="2" spans="1:17" ht="24">
      <c r="A2" s="3" t="s">
        <v>17</v>
      </c>
      <c r="B2" s="7" t="s">
        <v>18</v>
      </c>
      <c r="C2" s="4" t="s">
        <v>19</v>
      </c>
      <c r="D2" s="18">
        <v>42641</v>
      </c>
      <c r="E2" s="18">
        <v>42642</v>
      </c>
      <c r="F2" s="5" t="s">
        <v>20</v>
      </c>
      <c r="G2" s="9"/>
      <c r="H2" s="21"/>
      <c r="I2" s="28">
        <v>295.74</v>
      </c>
      <c r="J2" s="10"/>
      <c r="K2" s="26">
        <v>114</v>
      </c>
      <c r="L2" s="9"/>
      <c r="M2" s="9"/>
      <c r="N2" s="8">
        <f t="shared" ref="N2:N33" si="0">SUM(I2:M2)</f>
        <v>409.74</v>
      </c>
      <c r="O2" s="9"/>
      <c r="P2" s="9"/>
      <c r="Q2" s="8">
        <f t="shared" ref="Q2:Q33" si="1">SUM(N2:P2)</f>
        <v>409.74</v>
      </c>
    </row>
    <row r="3" spans="1:17">
      <c r="A3" s="3" t="s">
        <v>21</v>
      </c>
      <c r="B3" s="3" t="s">
        <v>22</v>
      </c>
      <c r="C3" s="4" t="s">
        <v>23</v>
      </c>
      <c r="D3" s="18">
        <v>42524</v>
      </c>
      <c r="E3" s="18">
        <v>42524</v>
      </c>
      <c r="F3" s="3" t="s">
        <v>20</v>
      </c>
      <c r="G3" s="21"/>
      <c r="H3" s="22"/>
      <c r="I3" s="9"/>
      <c r="J3" s="27">
        <v>59</v>
      </c>
      <c r="K3" s="24"/>
      <c r="L3" s="9"/>
      <c r="M3" s="9"/>
      <c r="N3" s="8">
        <f t="shared" si="0"/>
        <v>59</v>
      </c>
      <c r="O3" s="9"/>
      <c r="P3" s="9"/>
      <c r="Q3" s="8">
        <f t="shared" si="1"/>
        <v>59</v>
      </c>
    </row>
    <row r="4" spans="1:17">
      <c r="A4" s="3" t="s">
        <v>21</v>
      </c>
      <c r="B4" s="3" t="s">
        <v>22</v>
      </c>
      <c r="C4" s="2" t="s">
        <v>24</v>
      </c>
      <c r="D4" s="18">
        <v>42536</v>
      </c>
      <c r="E4" s="18">
        <v>42536</v>
      </c>
      <c r="F4" s="3" t="s">
        <v>25</v>
      </c>
      <c r="G4" s="21"/>
      <c r="H4" s="22"/>
      <c r="I4" s="9"/>
      <c r="J4" s="27">
        <v>8</v>
      </c>
      <c r="K4" s="24"/>
      <c r="L4" s="9"/>
      <c r="M4" s="9"/>
      <c r="N4" s="8">
        <f t="shared" si="0"/>
        <v>8</v>
      </c>
      <c r="O4" s="9"/>
      <c r="P4" s="9"/>
      <c r="Q4" s="8">
        <f t="shared" si="1"/>
        <v>8</v>
      </c>
    </row>
    <row r="5" spans="1:17">
      <c r="A5" s="3" t="s">
        <v>21</v>
      </c>
      <c r="B5" s="3" t="s">
        <v>22</v>
      </c>
      <c r="C5" s="2" t="s">
        <v>26</v>
      </c>
      <c r="D5" s="18">
        <v>42537</v>
      </c>
      <c r="E5" s="18">
        <v>42537</v>
      </c>
      <c r="F5" s="3" t="s">
        <v>25</v>
      </c>
      <c r="G5" s="21"/>
      <c r="H5" s="22"/>
      <c r="I5" s="9"/>
      <c r="J5" s="27">
        <v>10</v>
      </c>
      <c r="K5" s="24"/>
      <c r="L5" s="9"/>
      <c r="M5" s="9"/>
      <c r="N5" s="8">
        <f t="shared" si="0"/>
        <v>10</v>
      </c>
      <c r="O5" s="9"/>
      <c r="P5" s="9"/>
      <c r="Q5" s="8">
        <f t="shared" si="1"/>
        <v>10</v>
      </c>
    </row>
    <row r="6" spans="1:17">
      <c r="A6" s="3" t="s">
        <v>21</v>
      </c>
      <c r="B6" s="3" t="s">
        <v>22</v>
      </c>
      <c r="C6" s="2" t="s">
        <v>26</v>
      </c>
      <c r="D6" s="18">
        <v>42537</v>
      </c>
      <c r="E6" s="18">
        <v>42537</v>
      </c>
      <c r="F6" s="3" t="s">
        <v>25</v>
      </c>
      <c r="G6" s="21"/>
      <c r="H6" s="22"/>
      <c r="I6" s="9"/>
      <c r="J6" s="27">
        <v>10.8</v>
      </c>
      <c r="K6" s="24"/>
      <c r="L6" s="9"/>
      <c r="M6" s="9"/>
      <c r="N6" s="8">
        <f t="shared" si="0"/>
        <v>10.8</v>
      </c>
      <c r="O6" s="9"/>
      <c r="P6" s="9"/>
      <c r="Q6" s="8">
        <f t="shared" si="1"/>
        <v>10.8</v>
      </c>
    </row>
    <row r="7" spans="1:17">
      <c r="A7" s="3" t="s">
        <v>21</v>
      </c>
      <c r="B7" s="3" t="s">
        <v>22</v>
      </c>
      <c r="C7" s="2" t="s">
        <v>27</v>
      </c>
      <c r="D7" s="18">
        <v>42538</v>
      </c>
      <c r="E7" s="18">
        <v>42540</v>
      </c>
      <c r="F7" s="3" t="s">
        <v>28</v>
      </c>
      <c r="G7" s="21"/>
      <c r="H7" s="22"/>
      <c r="I7" s="9"/>
      <c r="J7" s="27">
        <f>57+34.1</f>
        <v>91.1</v>
      </c>
      <c r="K7" s="24"/>
      <c r="L7" s="9"/>
      <c r="M7" s="9"/>
      <c r="N7" s="8">
        <f t="shared" si="0"/>
        <v>91.1</v>
      </c>
      <c r="O7" s="9"/>
      <c r="P7" s="9"/>
      <c r="Q7" s="8">
        <f t="shared" si="1"/>
        <v>91.1</v>
      </c>
    </row>
    <row r="8" spans="1:17">
      <c r="A8" s="3" t="s">
        <v>21</v>
      </c>
      <c r="B8" s="3" t="s">
        <v>22</v>
      </c>
      <c r="C8" s="2" t="s">
        <v>29</v>
      </c>
      <c r="D8" s="18">
        <v>42585</v>
      </c>
      <c r="E8" s="18">
        <v>42585</v>
      </c>
      <c r="F8" s="3" t="s">
        <v>25</v>
      </c>
      <c r="G8" s="21"/>
      <c r="H8" s="22"/>
      <c r="I8" s="9"/>
      <c r="J8" s="27">
        <v>9</v>
      </c>
      <c r="K8" s="24"/>
      <c r="L8" s="9"/>
      <c r="M8" s="9"/>
      <c r="N8" s="8">
        <f t="shared" si="0"/>
        <v>9</v>
      </c>
      <c r="O8" s="9"/>
      <c r="P8" s="9"/>
      <c r="Q8" s="8">
        <f t="shared" si="1"/>
        <v>9</v>
      </c>
    </row>
    <row r="9" spans="1:17">
      <c r="A9" s="3" t="s">
        <v>21</v>
      </c>
      <c r="B9" s="3" t="s">
        <v>22</v>
      </c>
      <c r="C9" s="4" t="s">
        <v>23</v>
      </c>
      <c r="D9" s="18">
        <v>42619</v>
      </c>
      <c r="E9" s="18">
        <v>42620</v>
      </c>
      <c r="F9" s="3" t="s">
        <v>20</v>
      </c>
      <c r="G9" s="21"/>
      <c r="H9" s="22"/>
      <c r="I9" s="28">
        <f>288.25+20+10</f>
        <v>318.25</v>
      </c>
      <c r="J9" s="10"/>
      <c r="K9" s="24"/>
      <c r="L9" s="9"/>
      <c r="M9" s="9"/>
      <c r="N9" s="8">
        <f t="shared" si="0"/>
        <v>318.25</v>
      </c>
      <c r="O9" s="9"/>
      <c r="P9" s="9"/>
      <c r="Q9" s="8">
        <f t="shared" si="1"/>
        <v>318.25</v>
      </c>
    </row>
    <row r="10" spans="1:17">
      <c r="A10" s="3" t="s">
        <v>21</v>
      </c>
      <c r="B10" s="3" t="s">
        <v>22</v>
      </c>
      <c r="C10" s="4" t="s">
        <v>23</v>
      </c>
      <c r="D10" s="18">
        <v>42622</v>
      </c>
      <c r="E10" s="18">
        <v>42623</v>
      </c>
      <c r="F10" s="3" t="s">
        <v>30</v>
      </c>
      <c r="G10" s="21"/>
      <c r="H10" s="22"/>
      <c r="I10" s="28">
        <f>272.25</f>
        <v>272.25</v>
      </c>
      <c r="J10" s="10"/>
      <c r="K10" s="24"/>
      <c r="L10" s="9"/>
      <c r="M10" s="9"/>
      <c r="N10" s="8">
        <f t="shared" si="0"/>
        <v>272.25</v>
      </c>
      <c r="O10" s="9"/>
      <c r="P10" s="9"/>
      <c r="Q10" s="8">
        <f t="shared" si="1"/>
        <v>272.25</v>
      </c>
    </row>
    <row r="11" spans="1:17">
      <c r="A11" s="3" t="s">
        <v>21</v>
      </c>
      <c r="B11" s="3" t="s">
        <v>22</v>
      </c>
      <c r="C11" s="4" t="s">
        <v>23</v>
      </c>
      <c r="D11" s="18">
        <v>42626</v>
      </c>
      <c r="E11" s="18">
        <v>42626</v>
      </c>
      <c r="F11" s="3" t="s">
        <v>31</v>
      </c>
      <c r="G11" s="21"/>
      <c r="H11" s="22"/>
      <c r="I11" s="9"/>
      <c r="J11" s="27">
        <v>422</v>
      </c>
      <c r="K11" s="24"/>
      <c r="L11" s="9"/>
      <c r="M11" s="9"/>
      <c r="N11" s="8">
        <f t="shared" si="0"/>
        <v>422</v>
      </c>
      <c r="O11" s="9"/>
      <c r="P11" s="9"/>
      <c r="Q11" s="8">
        <f t="shared" si="1"/>
        <v>422</v>
      </c>
    </row>
    <row r="12" spans="1:17">
      <c r="A12" s="3" t="s">
        <v>21</v>
      </c>
      <c r="B12" s="3" t="s">
        <v>22</v>
      </c>
      <c r="C12" s="4" t="s">
        <v>23</v>
      </c>
      <c r="D12" s="18">
        <v>42627</v>
      </c>
      <c r="E12" s="18">
        <v>42627</v>
      </c>
      <c r="F12" s="3" t="s">
        <v>32</v>
      </c>
      <c r="G12" s="21"/>
      <c r="H12" s="22"/>
      <c r="I12" s="28">
        <v>461.25</v>
      </c>
      <c r="J12" s="10"/>
      <c r="K12" s="24"/>
      <c r="L12" s="9"/>
      <c r="M12" s="9"/>
      <c r="N12" s="8">
        <f t="shared" si="0"/>
        <v>461.25</v>
      </c>
      <c r="O12" s="9"/>
      <c r="P12" s="9"/>
      <c r="Q12" s="8">
        <f t="shared" si="1"/>
        <v>461.25</v>
      </c>
    </row>
    <row r="13" spans="1:17">
      <c r="A13" s="3" t="s">
        <v>21</v>
      </c>
      <c r="B13" s="3" t="s">
        <v>22</v>
      </c>
      <c r="C13" s="2" t="s">
        <v>27</v>
      </c>
      <c r="D13" s="18">
        <v>42632</v>
      </c>
      <c r="E13" s="18">
        <v>42632</v>
      </c>
      <c r="F13" s="3" t="s">
        <v>25</v>
      </c>
      <c r="G13" s="21"/>
      <c r="H13" s="22"/>
      <c r="I13" s="9"/>
      <c r="J13" s="27">
        <v>3.54</v>
      </c>
      <c r="K13" s="24"/>
      <c r="L13" s="9"/>
      <c r="M13" s="9"/>
      <c r="N13" s="8">
        <f t="shared" si="0"/>
        <v>3.54</v>
      </c>
      <c r="O13" s="9"/>
      <c r="P13" s="9"/>
      <c r="Q13" s="8">
        <f t="shared" si="1"/>
        <v>3.54</v>
      </c>
    </row>
    <row r="14" spans="1:17">
      <c r="A14" s="3" t="s">
        <v>21</v>
      </c>
      <c r="B14" s="3" t="s">
        <v>22</v>
      </c>
      <c r="C14" s="2" t="s">
        <v>26</v>
      </c>
      <c r="D14" s="18">
        <v>42634</v>
      </c>
      <c r="E14" s="18">
        <v>42634</v>
      </c>
      <c r="F14" s="3" t="s">
        <v>25</v>
      </c>
      <c r="G14" s="21"/>
      <c r="H14" s="22"/>
      <c r="I14" s="9"/>
      <c r="J14" s="27">
        <v>6.75</v>
      </c>
      <c r="K14" s="24"/>
      <c r="L14" s="9"/>
      <c r="M14" s="9"/>
      <c r="N14" s="8">
        <f t="shared" si="0"/>
        <v>6.75</v>
      </c>
      <c r="O14" s="9"/>
      <c r="P14" s="9"/>
      <c r="Q14" s="8">
        <f t="shared" si="1"/>
        <v>6.75</v>
      </c>
    </row>
    <row r="15" spans="1:17" ht="24">
      <c r="A15" s="3" t="s">
        <v>21</v>
      </c>
      <c r="B15" s="3" t="s">
        <v>22</v>
      </c>
      <c r="C15" s="4" t="s">
        <v>19</v>
      </c>
      <c r="D15" s="18">
        <v>42641</v>
      </c>
      <c r="E15" s="18">
        <v>42642</v>
      </c>
      <c r="F15" s="5" t="s">
        <v>20</v>
      </c>
      <c r="G15" s="9"/>
      <c r="H15" s="21"/>
      <c r="I15" s="28">
        <f>265.25+20</f>
        <v>285.25</v>
      </c>
      <c r="J15" s="10"/>
      <c r="K15" s="26">
        <v>114</v>
      </c>
      <c r="L15" s="9"/>
      <c r="M15" s="9"/>
      <c r="N15" s="8">
        <f t="shared" si="0"/>
        <v>399.25</v>
      </c>
      <c r="O15" s="9"/>
      <c r="P15" s="9"/>
      <c r="Q15" s="8">
        <f t="shared" si="1"/>
        <v>399.25</v>
      </c>
    </row>
    <row r="16" spans="1:17" ht="24">
      <c r="A16" s="11" t="s">
        <v>33</v>
      </c>
      <c r="B16" s="7" t="s">
        <v>18</v>
      </c>
      <c r="C16" s="4" t="s">
        <v>19</v>
      </c>
      <c r="D16" s="18">
        <v>42641</v>
      </c>
      <c r="E16" s="18">
        <v>42642</v>
      </c>
      <c r="F16" s="5" t="s">
        <v>20</v>
      </c>
      <c r="G16" s="9"/>
      <c r="H16" s="21"/>
      <c r="I16" s="28">
        <v>285.25</v>
      </c>
      <c r="J16" s="10"/>
      <c r="K16" s="24"/>
      <c r="L16" s="9"/>
      <c r="M16" s="9"/>
      <c r="N16" s="8">
        <f t="shared" si="0"/>
        <v>285.25</v>
      </c>
      <c r="O16" s="9"/>
      <c r="P16" s="9"/>
      <c r="Q16" s="8">
        <f t="shared" si="1"/>
        <v>285.25</v>
      </c>
    </row>
    <row r="17" spans="1:17" ht="24">
      <c r="A17" s="1" t="s">
        <v>34</v>
      </c>
      <c r="B17" s="6" t="s">
        <v>35</v>
      </c>
      <c r="C17" s="2" t="s">
        <v>36</v>
      </c>
      <c r="D17" s="20">
        <v>42548</v>
      </c>
      <c r="E17" s="20">
        <v>42548</v>
      </c>
      <c r="F17" s="19" t="s">
        <v>25</v>
      </c>
      <c r="G17" s="17"/>
      <c r="H17" s="21"/>
      <c r="I17" s="10"/>
      <c r="J17" s="27">
        <v>10.25</v>
      </c>
      <c r="K17" s="10"/>
      <c r="L17" s="10"/>
      <c r="M17" s="10"/>
      <c r="N17" s="8">
        <f t="shared" si="0"/>
        <v>10.25</v>
      </c>
      <c r="O17" s="10"/>
      <c r="P17" s="10"/>
      <c r="Q17" s="8">
        <f t="shared" si="1"/>
        <v>10.25</v>
      </c>
    </row>
    <row r="18" spans="1:17">
      <c r="A18" s="1" t="s">
        <v>37</v>
      </c>
      <c r="B18" s="2" t="s">
        <v>38</v>
      </c>
      <c r="C18" s="2" t="s">
        <v>39</v>
      </c>
      <c r="D18" s="18">
        <v>42523</v>
      </c>
      <c r="E18" s="18">
        <v>42523</v>
      </c>
      <c r="F18" s="5" t="s">
        <v>40</v>
      </c>
      <c r="G18" s="1"/>
      <c r="H18" s="1"/>
      <c r="I18" s="1"/>
      <c r="J18" s="29">
        <v>38.5</v>
      </c>
      <c r="K18" s="25"/>
      <c r="L18" s="14"/>
      <c r="M18" s="14"/>
      <c r="N18" s="8">
        <f t="shared" si="0"/>
        <v>38.5</v>
      </c>
      <c r="O18" s="14"/>
      <c r="P18" s="14"/>
      <c r="Q18" s="8">
        <f t="shared" si="1"/>
        <v>38.5</v>
      </c>
    </row>
    <row r="19" spans="1:17">
      <c r="A19" s="1" t="s">
        <v>37</v>
      </c>
      <c r="B19" s="2" t="s">
        <v>38</v>
      </c>
      <c r="C19" s="2" t="s">
        <v>39</v>
      </c>
      <c r="D19" s="18">
        <v>42621</v>
      </c>
      <c r="E19" s="18">
        <v>42621</v>
      </c>
      <c r="F19" s="5" t="s">
        <v>40</v>
      </c>
      <c r="G19" s="1"/>
      <c r="H19" s="1"/>
      <c r="I19" s="31">
        <f>253.25</f>
        <v>253.25</v>
      </c>
      <c r="J19" s="29">
        <v>37.75</v>
      </c>
      <c r="K19" s="25"/>
      <c r="L19" s="14"/>
      <c r="M19" s="14"/>
      <c r="N19" s="8">
        <f t="shared" si="0"/>
        <v>291</v>
      </c>
      <c r="O19" s="14"/>
      <c r="P19" s="14"/>
      <c r="Q19" s="8">
        <f t="shared" si="1"/>
        <v>291</v>
      </c>
    </row>
    <row r="20" spans="1:17" ht="24">
      <c r="A20" s="1" t="s">
        <v>37</v>
      </c>
      <c r="B20" s="2" t="s">
        <v>38</v>
      </c>
      <c r="C20" s="2" t="s">
        <v>39</v>
      </c>
      <c r="D20" s="18">
        <v>42622</v>
      </c>
      <c r="E20" s="18">
        <v>42623</v>
      </c>
      <c r="F20" s="5" t="s">
        <v>20</v>
      </c>
      <c r="G20" s="1"/>
      <c r="H20" s="1"/>
      <c r="I20" s="31">
        <f>107.12+133.12+10</f>
        <v>250.24</v>
      </c>
      <c r="J20" s="14"/>
      <c r="K20" s="32">
        <v>114</v>
      </c>
      <c r="L20" s="14"/>
      <c r="M20" s="14"/>
      <c r="N20" s="8">
        <f t="shared" si="0"/>
        <v>364.24</v>
      </c>
      <c r="O20" s="14"/>
      <c r="P20" s="14"/>
      <c r="Q20" s="8">
        <f t="shared" si="1"/>
        <v>364.24</v>
      </c>
    </row>
    <row r="21" spans="1:17" ht="24">
      <c r="A21" s="1" t="s">
        <v>37</v>
      </c>
      <c r="B21" s="2" t="s">
        <v>38</v>
      </c>
      <c r="C21" s="2" t="s">
        <v>39</v>
      </c>
      <c r="D21" s="18">
        <v>42627</v>
      </c>
      <c r="E21" s="18">
        <v>42628</v>
      </c>
      <c r="F21" s="5" t="s">
        <v>41</v>
      </c>
      <c r="G21" s="1"/>
      <c r="H21" s="1"/>
      <c r="I21" s="1"/>
      <c r="J21" s="29">
        <f>49+31+39.9</f>
        <v>119.9</v>
      </c>
      <c r="K21" s="25"/>
      <c r="L21" s="14"/>
      <c r="M21" s="14"/>
      <c r="N21" s="8">
        <f t="shared" si="0"/>
        <v>119.9</v>
      </c>
      <c r="O21" s="14"/>
      <c r="P21" s="14"/>
      <c r="Q21" s="8">
        <f t="shared" si="1"/>
        <v>119.9</v>
      </c>
    </row>
    <row r="22" spans="1:17" ht="24">
      <c r="A22" s="1" t="s">
        <v>37</v>
      </c>
      <c r="B22" s="2" t="s">
        <v>38</v>
      </c>
      <c r="C22" s="4" t="s">
        <v>19</v>
      </c>
      <c r="D22" s="18">
        <v>42640</v>
      </c>
      <c r="E22" s="18">
        <v>42642</v>
      </c>
      <c r="F22" s="5" t="s">
        <v>20</v>
      </c>
      <c r="G22" s="9"/>
      <c r="H22" s="21"/>
      <c r="I22" s="28">
        <v>148.72999999999999</v>
      </c>
      <c r="J22" s="10"/>
      <c r="K22" s="26">
        <v>238</v>
      </c>
      <c r="L22" s="9"/>
      <c r="M22" s="9"/>
      <c r="N22" s="8">
        <f t="shared" si="0"/>
        <v>386.73</v>
      </c>
      <c r="O22" s="9"/>
      <c r="P22" s="9"/>
      <c r="Q22" s="8">
        <f t="shared" si="1"/>
        <v>386.73</v>
      </c>
    </row>
    <row r="23" spans="1:17" ht="24">
      <c r="A23" s="1" t="s">
        <v>42</v>
      </c>
      <c r="B23" s="6" t="s">
        <v>43</v>
      </c>
      <c r="C23" s="5" t="s">
        <v>44</v>
      </c>
      <c r="D23" s="18">
        <v>42529</v>
      </c>
      <c r="E23" s="18">
        <v>42529</v>
      </c>
      <c r="F23" s="5" t="s">
        <v>45</v>
      </c>
      <c r="G23" s="17"/>
      <c r="H23" s="21"/>
      <c r="I23" s="14"/>
      <c r="J23" s="27">
        <v>5.5</v>
      </c>
      <c r="K23" s="24"/>
      <c r="L23" s="10"/>
      <c r="M23" s="10"/>
      <c r="N23" s="8">
        <f t="shared" si="0"/>
        <v>5.5</v>
      </c>
      <c r="O23" s="10"/>
      <c r="P23" s="10"/>
      <c r="Q23" s="8">
        <f t="shared" si="1"/>
        <v>5.5</v>
      </c>
    </row>
    <row r="24" spans="1:17" ht="24">
      <c r="A24" s="1" t="s">
        <v>42</v>
      </c>
      <c r="B24" s="6" t="s">
        <v>43</v>
      </c>
      <c r="C24" s="2" t="s">
        <v>26</v>
      </c>
      <c r="D24" s="18">
        <v>42529</v>
      </c>
      <c r="E24" s="18">
        <v>42529</v>
      </c>
      <c r="F24" s="5" t="s">
        <v>25</v>
      </c>
      <c r="G24" s="17"/>
      <c r="H24" s="21"/>
      <c r="I24" s="14"/>
      <c r="J24" s="27">
        <v>14</v>
      </c>
      <c r="K24" s="24"/>
      <c r="L24" s="10"/>
      <c r="M24" s="10"/>
      <c r="N24" s="8">
        <f t="shared" si="0"/>
        <v>14</v>
      </c>
      <c r="O24" s="10"/>
      <c r="P24" s="10"/>
      <c r="Q24" s="8">
        <f t="shared" si="1"/>
        <v>14</v>
      </c>
    </row>
    <row r="25" spans="1:17" ht="24">
      <c r="A25" s="1" t="s">
        <v>42</v>
      </c>
      <c r="B25" s="6" t="s">
        <v>43</v>
      </c>
      <c r="C25" s="4" t="s">
        <v>19</v>
      </c>
      <c r="D25" s="18">
        <v>42641</v>
      </c>
      <c r="E25" s="18">
        <v>42642</v>
      </c>
      <c r="F25" s="5" t="s">
        <v>20</v>
      </c>
      <c r="G25" s="9"/>
      <c r="H25" s="21"/>
      <c r="I25" s="28">
        <v>285.25</v>
      </c>
      <c r="J25" s="10"/>
      <c r="K25" s="26">
        <v>114</v>
      </c>
      <c r="L25" s="9"/>
      <c r="M25" s="9"/>
      <c r="N25" s="8">
        <f t="shared" si="0"/>
        <v>399.25</v>
      </c>
      <c r="O25" s="9"/>
      <c r="P25" s="9"/>
      <c r="Q25" s="8">
        <f t="shared" si="1"/>
        <v>399.25</v>
      </c>
    </row>
    <row r="26" spans="1:17" ht="24">
      <c r="A26" s="3" t="s">
        <v>46</v>
      </c>
      <c r="B26" s="11" t="s">
        <v>47</v>
      </c>
      <c r="C26" s="4" t="s">
        <v>19</v>
      </c>
      <c r="D26" s="18">
        <v>42640</v>
      </c>
      <c r="E26" s="18">
        <v>42642</v>
      </c>
      <c r="F26" s="5" t="s">
        <v>20</v>
      </c>
      <c r="G26" s="9"/>
      <c r="H26" s="21"/>
      <c r="I26" s="28">
        <v>209.25</v>
      </c>
      <c r="J26" s="10"/>
      <c r="K26" s="26">
        <v>238</v>
      </c>
      <c r="L26" s="9"/>
      <c r="M26" s="9"/>
      <c r="N26" s="8">
        <f t="shared" si="0"/>
        <v>447.25</v>
      </c>
      <c r="O26" s="9"/>
      <c r="P26" s="9"/>
      <c r="Q26" s="8">
        <f t="shared" si="1"/>
        <v>447.25</v>
      </c>
    </row>
    <row r="27" spans="1:17" ht="24">
      <c r="A27" s="3" t="s">
        <v>48</v>
      </c>
      <c r="B27" s="3" t="s">
        <v>18</v>
      </c>
      <c r="C27" s="4" t="s">
        <v>19</v>
      </c>
      <c r="D27" s="18">
        <v>42641</v>
      </c>
      <c r="E27" s="18">
        <v>42642</v>
      </c>
      <c r="F27" s="5" t="s">
        <v>20</v>
      </c>
      <c r="G27" s="9"/>
      <c r="H27" s="21"/>
      <c r="I27" s="9"/>
      <c r="J27" s="10"/>
      <c r="K27" s="26">
        <v>114</v>
      </c>
      <c r="L27" s="9"/>
      <c r="M27" s="9"/>
      <c r="N27" s="8">
        <f t="shared" si="0"/>
        <v>114</v>
      </c>
      <c r="O27" s="9"/>
      <c r="P27" s="9"/>
      <c r="Q27" s="8">
        <f t="shared" si="1"/>
        <v>114</v>
      </c>
    </row>
    <row r="28" spans="1:17" ht="24">
      <c r="A28" s="11" t="s">
        <v>49</v>
      </c>
      <c r="B28" s="7" t="s">
        <v>18</v>
      </c>
      <c r="C28" s="4" t="s">
        <v>19</v>
      </c>
      <c r="D28" s="18">
        <v>42641</v>
      </c>
      <c r="E28" s="18">
        <v>42642</v>
      </c>
      <c r="F28" s="5" t="s">
        <v>20</v>
      </c>
      <c r="G28" s="9"/>
      <c r="H28" s="21"/>
      <c r="I28" s="28">
        <f>361.25+20</f>
        <v>381.25</v>
      </c>
      <c r="J28" s="10"/>
      <c r="K28" s="26">
        <v>114</v>
      </c>
      <c r="L28" s="9"/>
      <c r="M28" s="9"/>
      <c r="N28" s="8">
        <f t="shared" si="0"/>
        <v>495.25</v>
      </c>
      <c r="O28" s="9"/>
      <c r="P28" s="9"/>
      <c r="Q28" s="8">
        <f t="shared" si="1"/>
        <v>495.25</v>
      </c>
    </row>
    <row r="29" spans="1:17" ht="24">
      <c r="A29" s="3" t="s">
        <v>50</v>
      </c>
      <c r="B29" s="11" t="s">
        <v>51</v>
      </c>
      <c r="C29" s="4" t="s">
        <v>19</v>
      </c>
      <c r="D29" s="18">
        <v>42641</v>
      </c>
      <c r="E29" s="18">
        <v>42642</v>
      </c>
      <c r="F29" s="5" t="s">
        <v>20</v>
      </c>
      <c r="G29" s="9"/>
      <c r="H29" s="21"/>
      <c r="I29" s="28">
        <f>361.25+20</f>
        <v>381.25</v>
      </c>
      <c r="J29" s="27">
        <v>70</v>
      </c>
      <c r="K29" s="26">
        <v>114</v>
      </c>
      <c r="L29" s="9"/>
      <c r="M29" s="9"/>
      <c r="N29" s="8">
        <f t="shared" si="0"/>
        <v>565.25</v>
      </c>
      <c r="O29" s="9"/>
      <c r="P29" s="9"/>
      <c r="Q29" s="8">
        <f t="shared" si="1"/>
        <v>565.25</v>
      </c>
    </row>
    <row r="30" spans="1:17" ht="24">
      <c r="A30" s="3" t="s">
        <v>52</v>
      </c>
      <c r="B30" s="7" t="s">
        <v>53</v>
      </c>
      <c r="C30" s="4" t="s">
        <v>19</v>
      </c>
      <c r="D30" s="18">
        <v>42641</v>
      </c>
      <c r="E30" s="18">
        <v>42642</v>
      </c>
      <c r="F30" s="5" t="s">
        <v>20</v>
      </c>
      <c r="G30" s="9"/>
      <c r="H30" s="21"/>
      <c r="I30" s="9"/>
      <c r="J30" s="10"/>
      <c r="K30" s="26">
        <v>114</v>
      </c>
      <c r="L30" s="9"/>
      <c r="M30" s="9"/>
      <c r="N30" s="8">
        <f t="shared" si="0"/>
        <v>114</v>
      </c>
      <c r="O30" s="9"/>
      <c r="P30" s="9"/>
      <c r="Q30" s="8">
        <f t="shared" si="1"/>
        <v>114</v>
      </c>
    </row>
    <row r="31" spans="1:17">
      <c r="A31" s="3" t="s">
        <v>54</v>
      </c>
      <c r="B31" s="2" t="s">
        <v>18</v>
      </c>
      <c r="C31" s="4" t="s">
        <v>23</v>
      </c>
      <c r="D31" s="18">
        <v>42622</v>
      </c>
      <c r="E31" s="18">
        <v>42623</v>
      </c>
      <c r="F31" s="3" t="s">
        <v>30</v>
      </c>
      <c r="G31" s="21"/>
      <c r="H31" s="22"/>
      <c r="I31" s="28">
        <f>255.12+155.12</f>
        <v>410.24</v>
      </c>
      <c r="J31" s="10"/>
      <c r="K31" s="24"/>
      <c r="L31" s="9"/>
      <c r="M31" s="9"/>
      <c r="N31" s="8">
        <f t="shared" si="0"/>
        <v>410.24</v>
      </c>
      <c r="O31" s="9"/>
      <c r="P31" s="9"/>
      <c r="Q31" s="8">
        <f t="shared" si="1"/>
        <v>410.24</v>
      </c>
    </row>
    <row r="32" spans="1:17" ht="24">
      <c r="A32" s="3" t="s">
        <v>54</v>
      </c>
      <c r="B32" s="7" t="s">
        <v>18</v>
      </c>
      <c r="C32" s="4" t="s">
        <v>19</v>
      </c>
      <c r="D32" s="18">
        <v>42641</v>
      </c>
      <c r="E32" s="18">
        <v>42642</v>
      </c>
      <c r="F32" s="5" t="s">
        <v>20</v>
      </c>
      <c r="G32" s="9"/>
      <c r="H32" s="21"/>
      <c r="I32" s="28">
        <f>209.25</f>
        <v>209.25</v>
      </c>
      <c r="J32" s="10"/>
      <c r="K32" s="26">
        <v>114</v>
      </c>
      <c r="L32" s="9"/>
      <c r="M32" s="9"/>
      <c r="N32" s="8">
        <f t="shared" si="0"/>
        <v>323.25</v>
      </c>
      <c r="O32" s="9"/>
      <c r="P32" s="9"/>
      <c r="Q32" s="8">
        <f t="shared" si="1"/>
        <v>323.25</v>
      </c>
    </row>
    <row r="33" spans="1:17" ht="24">
      <c r="A33" s="11" t="s">
        <v>55</v>
      </c>
      <c r="B33" s="7" t="s">
        <v>18</v>
      </c>
      <c r="C33" s="4" t="s">
        <v>19</v>
      </c>
      <c r="D33" s="18">
        <v>42641</v>
      </c>
      <c r="E33" s="18">
        <v>42642</v>
      </c>
      <c r="F33" s="5" t="s">
        <v>20</v>
      </c>
      <c r="G33" s="9"/>
      <c r="H33" s="21"/>
      <c r="I33" s="28">
        <f>73.87+158.12</f>
        <v>231.99</v>
      </c>
      <c r="J33" s="10"/>
      <c r="K33" s="26">
        <v>114</v>
      </c>
      <c r="L33" s="9"/>
      <c r="M33" s="9"/>
      <c r="N33" s="8">
        <f t="shared" si="0"/>
        <v>345.99</v>
      </c>
      <c r="O33" s="9"/>
      <c r="P33" s="9"/>
      <c r="Q33" s="8">
        <f t="shared" si="1"/>
        <v>345.99</v>
      </c>
    </row>
    <row r="34" spans="1:17" ht="24">
      <c r="A34" s="11" t="s">
        <v>56</v>
      </c>
      <c r="B34" s="2" t="s">
        <v>57</v>
      </c>
      <c r="C34" s="4" t="s">
        <v>58</v>
      </c>
      <c r="D34" s="20">
        <v>42527</v>
      </c>
      <c r="E34" s="20">
        <v>42527</v>
      </c>
      <c r="F34" s="19" t="s">
        <v>25</v>
      </c>
      <c r="G34" s="11"/>
      <c r="H34" s="11"/>
      <c r="I34" s="14"/>
      <c r="J34" s="30">
        <v>19</v>
      </c>
      <c r="K34" s="25"/>
      <c r="L34" s="14"/>
      <c r="M34" s="15"/>
      <c r="N34" s="8">
        <f t="shared" ref="N34:N57" si="2">SUM(I34:M34)</f>
        <v>19</v>
      </c>
      <c r="O34" s="15"/>
      <c r="P34" s="15"/>
      <c r="Q34" s="8">
        <f t="shared" ref="Q34:Q57" si="3">SUM(N34:P34)</f>
        <v>19</v>
      </c>
    </row>
    <row r="35" spans="1:17" ht="24">
      <c r="A35" s="11" t="s">
        <v>56</v>
      </c>
      <c r="B35" s="2" t="s">
        <v>57</v>
      </c>
      <c r="C35" s="4" t="s">
        <v>29</v>
      </c>
      <c r="D35" s="20">
        <v>42542</v>
      </c>
      <c r="E35" s="20">
        <v>42542</v>
      </c>
      <c r="F35" s="19" t="s">
        <v>25</v>
      </c>
      <c r="G35" s="11"/>
      <c r="H35" s="11"/>
      <c r="I35" s="14"/>
      <c r="J35" s="30">
        <f>13+13</f>
        <v>26</v>
      </c>
      <c r="K35" s="25"/>
      <c r="L35" s="14"/>
      <c r="M35" s="15"/>
      <c r="N35" s="8">
        <f t="shared" si="2"/>
        <v>26</v>
      </c>
      <c r="O35" s="15"/>
      <c r="P35" s="15"/>
      <c r="Q35" s="8">
        <f t="shared" si="3"/>
        <v>26</v>
      </c>
    </row>
    <row r="36" spans="1:17" ht="24">
      <c r="A36" s="11" t="s">
        <v>56</v>
      </c>
      <c r="B36" s="2" t="s">
        <v>57</v>
      </c>
      <c r="C36" s="4" t="s">
        <v>59</v>
      </c>
      <c r="D36" s="20">
        <v>42572</v>
      </c>
      <c r="E36" s="20">
        <v>42572</v>
      </c>
      <c r="F36" s="19" t="s">
        <v>25</v>
      </c>
      <c r="G36" s="11"/>
      <c r="H36" s="11"/>
      <c r="I36" s="14"/>
      <c r="J36" s="30">
        <v>6.5</v>
      </c>
      <c r="K36" s="25"/>
      <c r="L36" s="14"/>
      <c r="M36" s="15"/>
      <c r="N36" s="8">
        <f t="shared" si="2"/>
        <v>6.5</v>
      </c>
      <c r="O36" s="15"/>
      <c r="P36" s="15"/>
      <c r="Q36" s="8">
        <f t="shared" si="3"/>
        <v>6.5</v>
      </c>
    </row>
    <row r="37" spans="1:17" ht="24">
      <c r="A37" s="11" t="s">
        <v>56</v>
      </c>
      <c r="B37" s="2" t="s">
        <v>57</v>
      </c>
      <c r="C37" s="4" t="s">
        <v>58</v>
      </c>
      <c r="D37" s="20">
        <v>42580</v>
      </c>
      <c r="E37" s="20">
        <v>42580</v>
      </c>
      <c r="F37" s="19" t="s">
        <v>60</v>
      </c>
      <c r="G37" s="11"/>
      <c r="H37" s="11"/>
      <c r="I37" s="29">
        <v>591.67999999999995</v>
      </c>
      <c r="J37" s="30">
        <f>45+44+49</f>
        <v>138</v>
      </c>
      <c r="K37" s="25"/>
      <c r="L37" s="14"/>
      <c r="M37" s="15"/>
      <c r="N37" s="8">
        <f t="shared" si="2"/>
        <v>729.68</v>
      </c>
      <c r="O37" s="15"/>
      <c r="P37" s="15"/>
      <c r="Q37" s="8">
        <f t="shared" si="3"/>
        <v>729.68</v>
      </c>
    </row>
    <row r="38" spans="1:17" ht="24">
      <c r="A38" s="11" t="s">
        <v>56</v>
      </c>
      <c r="B38" s="2" t="s">
        <v>57</v>
      </c>
      <c r="C38" s="4" t="s">
        <v>58</v>
      </c>
      <c r="D38" s="20">
        <v>42585</v>
      </c>
      <c r="E38" s="20">
        <v>42585</v>
      </c>
      <c r="F38" s="19" t="s">
        <v>25</v>
      </c>
      <c r="G38" s="11"/>
      <c r="H38" s="11"/>
      <c r="I38" s="14"/>
      <c r="J38" s="30">
        <v>12</v>
      </c>
      <c r="K38" s="25"/>
      <c r="L38" s="14"/>
      <c r="M38" s="15"/>
      <c r="N38" s="8">
        <f t="shared" si="2"/>
        <v>12</v>
      </c>
      <c r="O38" s="15"/>
      <c r="P38" s="15"/>
      <c r="Q38" s="8">
        <f t="shared" si="3"/>
        <v>12</v>
      </c>
    </row>
    <row r="39" spans="1:17" ht="24">
      <c r="A39" s="11" t="s">
        <v>56</v>
      </c>
      <c r="B39" s="2" t="s">
        <v>57</v>
      </c>
      <c r="C39" s="4" t="s">
        <v>19</v>
      </c>
      <c r="D39" s="18">
        <v>42641</v>
      </c>
      <c r="E39" s="18">
        <v>42642</v>
      </c>
      <c r="F39" s="5" t="s">
        <v>20</v>
      </c>
      <c r="G39" s="9"/>
      <c r="H39" s="21"/>
      <c r="I39" s="28">
        <f>361.25+20</f>
        <v>381.25</v>
      </c>
      <c r="J39" s="10"/>
      <c r="K39" s="26">
        <v>114</v>
      </c>
      <c r="L39" s="9"/>
      <c r="M39" s="9"/>
      <c r="N39" s="8">
        <f t="shared" si="2"/>
        <v>495.25</v>
      </c>
      <c r="O39" s="9"/>
      <c r="P39" s="9"/>
      <c r="Q39" s="8">
        <f t="shared" si="3"/>
        <v>495.25</v>
      </c>
    </row>
    <row r="40" spans="1:17" ht="24">
      <c r="A40" s="11" t="s">
        <v>56</v>
      </c>
      <c r="B40" s="2" t="s">
        <v>57</v>
      </c>
      <c r="C40" s="4" t="s">
        <v>59</v>
      </c>
      <c r="D40" s="20">
        <v>42688</v>
      </c>
      <c r="E40" s="20">
        <v>42691</v>
      </c>
      <c r="F40" s="19" t="s">
        <v>61</v>
      </c>
      <c r="G40" s="11"/>
      <c r="H40" s="11"/>
      <c r="I40" s="29">
        <f>376.61+83.63</f>
        <v>460.24</v>
      </c>
      <c r="J40" s="16"/>
      <c r="K40" s="25"/>
      <c r="L40" s="14"/>
      <c r="M40" s="15"/>
      <c r="N40" s="8">
        <f t="shared" si="2"/>
        <v>460.24</v>
      </c>
      <c r="O40" s="15"/>
      <c r="P40" s="15"/>
      <c r="Q40" s="8">
        <f t="shared" si="3"/>
        <v>460.24</v>
      </c>
    </row>
    <row r="41" spans="1:17" ht="24">
      <c r="A41" s="11" t="s">
        <v>62</v>
      </c>
      <c r="B41" s="7" t="s">
        <v>18</v>
      </c>
      <c r="C41" s="4" t="s">
        <v>19</v>
      </c>
      <c r="D41" s="18">
        <v>42641</v>
      </c>
      <c r="E41" s="18">
        <v>42642</v>
      </c>
      <c r="F41" s="5" t="s">
        <v>20</v>
      </c>
      <c r="G41" s="9"/>
      <c r="H41" s="21"/>
      <c r="I41" s="28">
        <v>285.25</v>
      </c>
      <c r="J41" s="10"/>
      <c r="K41" s="26">
        <v>114</v>
      </c>
      <c r="L41" s="9"/>
      <c r="M41" s="9"/>
      <c r="N41" s="8">
        <f t="shared" si="2"/>
        <v>399.25</v>
      </c>
      <c r="O41" s="9"/>
      <c r="P41" s="9"/>
      <c r="Q41" s="8">
        <f t="shared" si="3"/>
        <v>399.25</v>
      </c>
    </row>
    <row r="42" spans="1:17" ht="24">
      <c r="A42" s="3" t="s">
        <v>63</v>
      </c>
      <c r="B42" s="7" t="s">
        <v>18</v>
      </c>
      <c r="C42" s="4" t="s">
        <v>19</v>
      </c>
      <c r="D42" s="18">
        <v>42641</v>
      </c>
      <c r="E42" s="18">
        <v>42642</v>
      </c>
      <c r="F42" s="5" t="s">
        <v>20</v>
      </c>
      <c r="G42" s="9"/>
      <c r="H42" s="21"/>
      <c r="I42" s="28">
        <v>285.25</v>
      </c>
      <c r="J42" s="10"/>
      <c r="K42" s="26">
        <v>114</v>
      </c>
      <c r="L42" s="9"/>
      <c r="M42" s="9"/>
      <c r="N42" s="8">
        <f t="shared" si="2"/>
        <v>399.25</v>
      </c>
      <c r="O42" s="9"/>
      <c r="P42" s="9"/>
      <c r="Q42" s="8">
        <f t="shared" si="3"/>
        <v>399.25</v>
      </c>
    </row>
    <row r="43" spans="1:17" ht="24">
      <c r="A43" s="11" t="s">
        <v>64</v>
      </c>
      <c r="B43" s="7" t="s">
        <v>18</v>
      </c>
      <c r="C43" s="4" t="s">
        <v>19</v>
      </c>
      <c r="D43" s="18">
        <v>42641</v>
      </c>
      <c r="E43" s="18">
        <v>42642</v>
      </c>
      <c r="F43" s="5" t="s">
        <v>20</v>
      </c>
      <c r="G43" s="9"/>
      <c r="H43" s="21"/>
      <c r="I43" s="28">
        <f>574.25+20</f>
        <v>594.25</v>
      </c>
      <c r="J43" s="27">
        <v>59</v>
      </c>
      <c r="K43" s="26">
        <v>114</v>
      </c>
      <c r="L43" s="9"/>
      <c r="M43" s="9"/>
      <c r="N43" s="8">
        <f t="shared" si="2"/>
        <v>767.25</v>
      </c>
      <c r="O43" s="9"/>
      <c r="P43" s="9"/>
      <c r="Q43" s="8">
        <f t="shared" si="3"/>
        <v>767.25</v>
      </c>
    </row>
    <row r="44" spans="1:17" ht="24">
      <c r="A44" s="3" t="s">
        <v>65</v>
      </c>
      <c r="B44" s="5" t="s">
        <v>66</v>
      </c>
      <c r="C44" s="2" t="s">
        <v>67</v>
      </c>
      <c r="D44" s="18">
        <v>42472</v>
      </c>
      <c r="E44" s="18">
        <v>42472</v>
      </c>
      <c r="F44" s="5" t="s">
        <v>25</v>
      </c>
      <c r="G44" s="9"/>
      <c r="H44" s="21"/>
      <c r="I44" s="10"/>
      <c r="J44" s="27">
        <v>35.200000000000003</v>
      </c>
      <c r="K44" s="24"/>
      <c r="L44" s="10"/>
      <c r="M44" s="10"/>
      <c r="N44" s="8">
        <f t="shared" si="2"/>
        <v>35.200000000000003</v>
      </c>
      <c r="O44" s="10"/>
      <c r="P44" s="10"/>
      <c r="Q44" s="8">
        <f t="shared" si="3"/>
        <v>35.200000000000003</v>
      </c>
    </row>
    <row r="45" spans="1:17" ht="24">
      <c r="A45" s="3" t="s">
        <v>65</v>
      </c>
      <c r="B45" s="5" t="s">
        <v>66</v>
      </c>
      <c r="C45" s="4" t="s">
        <v>23</v>
      </c>
      <c r="D45" s="18">
        <v>42523</v>
      </c>
      <c r="E45" s="18">
        <v>42523</v>
      </c>
      <c r="F45" s="5" t="s">
        <v>68</v>
      </c>
      <c r="G45" s="9"/>
      <c r="H45" s="21"/>
      <c r="I45" s="10"/>
      <c r="J45" s="27">
        <v>89.2</v>
      </c>
      <c r="K45" s="24"/>
      <c r="L45" s="10"/>
      <c r="M45" s="10"/>
      <c r="N45" s="8">
        <f t="shared" si="2"/>
        <v>89.2</v>
      </c>
      <c r="O45" s="10"/>
      <c r="P45" s="10"/>
      <c r="Q45" s="8">
        <f t="shared" si="3"/>
        <v>89.2</v>
      </c>
    </row>
    <row r="46" spans="1:17">
      <c r="A46" s="3" t="s">
        <v>65</v>
      </c>
      <c r="B46" s="5" t="s">
        <v>66</v>
      </c>
      <c r="C46" s="5" t="s">
        <v>44</v>
      </c>
      <c r="D46" s="18">
        <v>42530</v>
      </c>
      <c r="E46" s="18">
        <v>42530</v>
      </c>
      <c r="F46" s="5" t="s">
        <v>69</v>
      </c>
      <c r="G46" s="9"/>
      <c r="H46" s="21"/>
      <c r="I46" s="10"/>
      <c r="J46" s="27">
        <v>35</v>
      </c>
      <c r="K46" s="24"/>
      <c r="L46" s="10"/>
      <c r="M46" s="10"/>
      <c r="N46" s="8">
        <f t="shared" si="2"/>
        <v>35</v>
      </c>
      <c r="O46" s="10"/>
      <c r="P46" s="10"/>
      <c r="Q46" s="8">
        <f t="shared" si="3"/>
        <v>35</v>
      </c>
    </row>
    <row r="47" spans="1:17" ht="24">
      <c r="A47" s="3" t="s">
        <v>65</v>
      </c>
      <c r="B47" s="5" t="s">
        <v>66</v>
      </c>
      <c r="C47" s="2" t="s">
        <v>26</v>
      </c>
      <c r="D47" s="18">
        <v>42531</v>
      </c>
      <c r="E47" s="18">
        <v>42531</v>
      </c>
      <c r="F47" s="5" t="s">
        <v>70</v>
      </c>
      <c r="G47" s="9"/>
      <c r="H47" s="21"/>
      <c r="I47" s="10"/>
      <c r="J47" s="27">
        <v>129.19999999999999</v>
      </c>
      <c r="K47" s="24"/>
      <c r="L47" s="10"/>
      <c r="M47" s="10"/>
      <c r="N47" s="8">
        <f t="shared" si="2"/>
        <v>129.19999999999999</v>
      </c>
      <c r="O47" s="10"/>
      <c r="P47" s="10"/>
      <c r="Q47" s="8">
        <f t="shared" si="3"/>
        <v>129.19999999999999</v>
      </c>
    </row>
    <row r="48" spans="1:17" ht="24">
      <c r="A48" s="3" t="s">
        <v>65</v>
      </c>
      <c r="B48" s="5" t="s">
        <v>66</v>
      </c>
      <c r="C48" s="2" t="s">
        <v>67</v>
      </c>
      <c r="D48" s="18">
        <v>42533</v>
      </c>
      <c r="E48" s="18">
        <v>42533</v>
      </c>
      <c r="F48" s="5" t="s">
        <v>71</v>
      </c>
      <c r="G48" s="9"/>
      <c r="H48" s="21"/>
      <c r="I48" s="10"/>
      <c r="J48" s="27">
        <v>55.2</v>
      </c>
      <c r="K48" s="24"/>
      <c r="L48" s="10"/>
      <c r="M48" s="10"/>
      <c r="N48" s="8">
        <f t="shared" si="2"/>
        <v>55.2</v>
      </c>
      <c r="O48" s="10"/>
      <c r="P48" s="10"/>
      <c r="Q48" s="8">
        <f t="shared" si="3"/>
        <v>55.2</v>
      </c>
    </row>
    <row r="49" spans="1:17" ht="24">
      <c r="A49" s="3" t="s">
        <v>65</v>
      </c>
      <c r="B49" s="5" t="s">
        <v>66</v>
      </c>
      <c r="C49" s="2" t="s">
        <v>72</v>
      </c>
      <c r="D49" s="18">
        <v>42537</v>
      </c>
      <c r="E49" s="18">
        <v>42537</v>
      </c>
      <c r="F49" s="5" t="s">
        <v>25</v>
      </c>
      <c r="G49" s="9"/>
      <c r="H49" s="21"/>
      <c r="I49" s="10"/>
      <c r="J49" s="27">
        <v>10</v>
      </c>
      <c r="K49" s="24"/>
      <c r="L49" s="10"/>
      <c r="M49" s="10"/>
      <c r="N49" s="8">
        <f t="shared" ref="N49" si="4">SUM(I49:M49)</f>
        <v>10</v>
      </c>
      <c r="O49" s="10"/>
      <c r="P49" s="10"/>
      <c r="Q49" s="8">
        <f t="shared" ref="Q49" si="5">SUM(N49:P49)</f>
        <v>10</v>
      </c>
    </row>
    <row r="50" spans="1:17" ht="24">
      <c r="A50" s="3" t="s">
        <v>65</v>
      </c>
      <c r="B50" s="5" t="s">
        <v>66</v>
      </c>
      <c r="C50" s="2" t="s">
        <v>67</v>
      </c>
      <c r="D50" s="18">
        <v>42538</v>
      </c>
      <c r="E50" s="18">
        <v>42538</v>
      </c>
      <c r="F50" s="5" t="s">
        <v>73</v>
      </c>
      <c r="G50" s="9"/>
      <c r="H50" s="21"/>
      <c r="I50" s="10"/>
      <c r="J50" s="27">
        <f>23.2</f>
        <v>23.2</v>
      </c>
      <c r="K50" s="24"/>
      <c r="L50" s="10"/>
      <c r="M50" s="10"/>
      <c r="N50" s="8">
        <f t="shared" si="2"/>
        <v>23.2</v>
      </c>
      <c r="O50" s="10"/>
      <c r="P50" s="10"/>
      <c r="Q50" s="8">
        <f t="shared" si="3"/>
        <v>23.2</v>
      </c>
    </row>
    <row r="51" spans="1:17" ht="24">
      <c r="A51" s="3" t="s">
        <v>65</v>
      </c>
      <c r="B51" s="5" t="s">
        <v>66</v>
      </c>
      <c r="C51" s="2" t="s">
        <v>26</v>
      </c>
      <c r="D51" s="18">
        <v>42545</v>
      </c>
      <c r="E51" s="18">
        <v>42545</v>
      </c>
      <c r="F51" s="5" t="s">
        <v>25</v>
      </c>
      <c r="G51" s="9"/>
      <c r="H51" s="21"/>
      <c r="I51" s="10"/>
      <c r="J51" s="27">
        <v>2.75</v>
      </c>
      <c r="K51" s="24"/>
      <c r="L51" s="10"/>
      <c r="M51" s="10"/>
      <c r="N51" s="8">
        <f t="shared" si="2"/>
        <v>2.75</v>
      </c>
      <c r="O51" s="10"/>
      <c r="P51" s="10"/>
      <c r="Q51" s="8">
        <f t="shared" si="3"/>
        <v>2.75</v>
      </c>
    </row>
    <row r="52" spans="1:17" ht="24">
      <c r="A52" s="3" t="s">
        <v>65</v>
      </c>
      <c r="B52" s="5" t="s">
        <v>66</v>
      </c>
      <c r="C52" s="2" t="s">
        <v>74</v>
      </c>
      <c r="D52" s="18">
        <v>42548</v>
      </c>
      <c r="E52" s="18">
        <v>42548</v>
      </c>
      <c r="F52" s="5" t="s">
        <v>25</v>
      </c>
      <c r="G52" s="9"/>
      <c r="H52" s="21"/>
      <c r="I52" s="10"/>
      <c r="J52" s="27">
        <v>18</v>
      </c>
      <c r="K52" s="24"/>
      <c r="L52" s="10"/>
      <c r="M52" s="10"/>
      <c r="N52" s="8">
        <f t="shared" si="2"/>
        <v>18</v>
      </c>
      <c r="O52" s="10"/>
      <c r="P52" s="10"/>
      <c r="Q52" s="8">
        <f t="shared" si="3"/>
        <v>18</v>
      </c>
    </row>
    <row r="53" spans="1:17">
      <c r="A53" s="3" t="s">
        <v>65</v>
      </c>
      <c r="B53" s="5" t="s">
        <v>66</v>
      </c>
      <c r="C53" s="2" t="s">
        <v>26</v>
      </c>
      <c r="D53" s="18">
        <v>42632</v>
      </c>
      <c r="E53" s="18">
        <v>42632</v>
      </c>
      <c r="F53" s="3" t="s">
        <v>25</v>
      </c>
      <c r="G53" s="9"/>
      <c r="H53" s="21"/>
      <c r="I53" s="10"/>
      <c r="J53" s="27">
        <v>3.55</v>
      </c>
      <c r="K53" s="24"/>
      <c r="L53" s="10"/>
      <c r="M53" s="10"/>
      <c r="N53" s="8">
        <f t="shared" si="2"/>
        <v>3.55</v>
      </c>
      <c r="O53" s="10"/>
      <c r="P53" s="10"/>
      <c r="Q53" s="8">
        <f t="shared" si="3"/>
        <v>3.55</v>
      </c>
    </row>
    <row r="54" spans="1:17" ht="24">
      <c r="A54" s="3" t="s">
        <v>65</v>
      </c>
      <c r="B54" s="5" t="s">
        <v>66</v>
      </c>
      <c r="C54" s="4" t="s">
        <v>19</v>
      </c>
      <c r="D54" s="18">
        <v>42641</v>
      </c>
      <c r="E54" s="18">
        <v>42642</v>
      </c>
      <c r="F54" s="5" t="s">
        <v>20</v>
      </c>
      <c r="G54" s="9"/>
      <c r="H54" s="21"/>
      <c r="I54" s="28">
        <v>285.25</v>
      </c>
      <c r="J54" s="10"/>
      <c r="K54" s="26">
        <v>114</v>
      </c>
      <c r="L54" s="9"/>
      <c r="M54" s="9"/>
      <c r="N54" s="8">
        <f t="shared" si="2"/>
        <v>399.25</v>
      </c>
      <c r="O54" s="9"/>
      <c r="P54" s="9"/>
      <c r="Q54" s="8">
        <f t="shared" si="3"/>
        <v>399.25</v>
      </c>
    </row>
    <row r="55" spans="1:17" ht="24">
      <c r="A55" s="3" t="s">
        <v>75</v>
      </c>
      <c r="B55" s="7" t="s">
        <v>18</v>
      </c>
      <c r="C55" s="4" t="s">
        <v>19</v>
      </c>
      <c r="D55" s="18">
        <v>42641</v>
      </c>
      <c r="E55" s="18">
        <v>42642</v>
      </c>
      <c r="F55" s="5" t="s">
        <v>20</v>
      </c>
      <c r="G55" s="9"/>
      <c r="H55" s="21"/>
      <c r="I55" s="9"/>
      <c r="J55" s="10"/>
      <c r="K55" s="26">
        <v>114</v>
      </c>
      <c r="L55" s="9"/>
      <c r="M55" s="9"/>
      <c r="N55" s="8">
        <f t="shared" si="2"/>
        <v>114</v>
      </c>
      <c r="O55" s="9"/>
      <c r="P55" s="9"/>
      <c r="Q55" s="8">
        <f t="shared" si="3"/>
        <v>114</v>
      </c>
    </row>
    <row r="56" spans="1:17" ht="24">
      <c r="A56" s="3" t="s">
        <v>76</v>
      </c>
      <c r="B56" s="2" t="s">
        <v>18</v>
      </c>
      <c r="C56" s="4" t="s">
        <v>19</v>
      </c>
      <c r="D56" s="18">
        <v>42543</v>
      </c>
      <c r="E56" s="18">
        <v>42544</v>
      </c>
      <c r="F56" s="5" t="s">
        <v>25</v>
      </c>
      <c r="G56" s="9"/>
      <c r="H56" s="21"/>
      <c r="I56" s="9"/>
      <c r="J56" s="27">
        <f>88+35</f>
        <v>123</v>
      </c>
      <c r="K56" s="24"/>
      <c r="L56" s="9"/>
      <c r="M56" s="9"/>
      <c r="N56" s="8">
        <f t="shared" si="2"/>
        <v>123</v>
      </c>
      <c r="O56" s="9"/>
      <c r="P56" s="9"/>
      <c r="Q56" s="8">
        <f t="shared" si="3"/>
        <v>123</v>
      </c>
    </row>
    <row r="57" spans="1:17" ht="24">
      <c r="A57" s="3" t="s">
        <v>76</v>
      </c>
      <c r="B57" s="2" t="s">
        <v>18</v>
      </c>
      <c r="C57" s="4" t="s">
        <v>19</v>
      </c>
      <c r="D57" s="18">
        <v>42641</v>
      </c>
      <c r="E57" s="18">
        <v>42642</v>
      </c>
      <c r="F57" s="5" t="s">
        <v>20</v>
      </c>
      <c r="G57" s="9"/>
      <c r="H57" s="21"/>
      <c r="I57" s="9"/>
      <c r="J57" s="10"/>
      <c r="K57" s="26">
        <v>114</v>
      </c>
      <c r="L57" s="9"/>
      <c r="M57" s="9"/>
      <c r="N57" s="8">
        <f t="shared" si="2"/>
        <v>114</v>
      </c>
      <c r="O57" s="9"/>
      <c r="P57" s="9"/>
      <c r="Q57" s="8">
        <f t="shared" si="3"/>
        <v>114</v>
      </c>
    </row>
  </sheetData>
  <autoFilter ref="A1:S57" xr:uid="{00000000-0009-0000-0000-000000000000}"/>
  <sortState ref="A2:S59">
    <sortCondition ref="A2:A59"/>
    <sortCondition ref="D2:D59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Ontario Trillium Foundation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Ontario Trillium</cp:lastModifiedBy>
  <cp:revision/>
  <dcterms:created xsi:type="dcterms:W3CDTF">2015-01-27T19:18:18Z</dcterms:created>
  <dcterms:modified xsi:type="dcterms:W3CDTF">2017-08-03T20:28:04Z</dcterms:modified>
  <cp:category/>
  <cp:contentStatus/>
</cp:coreProperties>
</file>