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8715"/>
  <workbookPr codeName="ThisWorkbook"/>
  <mc:AlternateContent xmlns:mc="http://schemas.openxmlformats.org/markup-compatibility/2006">
    <mc:Choice Requires="x15">
      <x15ac:absPath xmlns:x15ac="http://schemas.microsoft.com/office/spreadsheetml/2010/11/ac" url="H:\OTF 2017\Expenses\2017_2018\"/>
    </mc:Choice>
  </mc:AlternateContent>
  <xr:revisionPtr revIDLastSave="0" documentId="6C532D781DBACAA79B05BAE67BD54FAD44CEF397" xr6:coauthVersionLast="24" xr6:coauthVersionMax="24" xr10:uidLastSave="{00000000-0000-0000-0000-000000000000}"/>
  <bookViews>
    <workbookView xWindow="0" yWindow="0" windowWidth="28800" windowHeight="13350" tabRatio="805" xr2:uid="{00000000-000D-0000-FFFF-FFFF00000000}"/>
  </bookViews>
  <sheets>
    <sheet name="Q1 Apr - Jun 2017" sheetId="28" r:id="rId1"/>
  </sheets>
  <definedNames>
    <definedName name="_xlnm._FilterDatabase" localSheetId="0" hidden="1">'Q1 Apr - Jun 2017'!$A$1:$R$59</definedName>
  </definedName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1" i="28" l="1"/>
  <c r="Q51" i="28"/>
  <c r="N29" i="28"/>
  <c r="Q29" i="28"/>
  <c r="N52" i="28"/>
  <c r="Q52" i="28"/>
  <c r="N13" i="28"/>
  <c r="N26" i="28"/>
  <c r="Q26" i="28"/>
  <c r="N7" i="28"/>
  <c r="Q7" i="28"/>
  <c r="J27" i="28"/>
  <c r="L28" i="28"/>
  <c r="J28" i="28"/>
  <c r="J25" i="28"/>
  <c r="N25" i="28"/>
  <c r="Q25" i="28"/>
  <c r="L27" i="28"/>
  <c r="N28" i="28"/>
  <c r="Q28" i="28"/>
  <c r="N27" i="28"/>
  <c r="Q27" i="28"/>
  <c r="J15" i="28"/>
  <c r="N42" i="28"/>
  <c r="Q42" i="28"/>
  <c r="J12" i="28"/>
  <c r="I12" i="28"/>
  <c r="N9" i="28"/>
  <c r="Q9" i="28"/>
  <c r="N10" i="28"/>
  <c r="Q10" i="28"/>
  <c r="J11" i="28"/>
  <c r="N11" i="28"/>
  <c r="Q11" i="28"/>
  <c r="J5" i="28"/>
  <c r="N12" i="28"/>
  <c r="Q12" i="28"/>
  <c r="N22" i="28"/>
  <c r="Q22" i="28"/>
  <c r="N16" i="28"/>
  <c r="Q16" i="28"/>
  <c r="N17" i="28"/>
  <c r="Q17" i="28"/>
  <c r="N18" i="28"/>
  <c r="Q18" i="28"/>
  <c r="N19" i="28"/>
  <c r="Q19" i="28"/>
  <c r="N20" i="28"/>
  <c r="Q20" i="28"/>
  <c r="J21" i="28"/>
  <c r="N21" i="28"/>
  <c r="Q21" i="28"/>
  <c r="N58" i="28"/>
  <c r="Q58" i="28"/>
  <c r="N59" i="28"/>
  <c r="Q59" i="28"/>
  <c r="N33" i="28"/>
  <c r="Q33" i="28"/>
  <c r="M57" i="28"/>
  <c r="N57" i="28"/>
  <c r="Q57" i="28"/>
  <c r="J53" i="28"/>
  <c r="N53" i="28"/>
  <c r="Q53" i="28"/>
  <c r="N40" i="28"/>
  <c r="Q40" i="28"/>
  <c r="N54" i="28"/>
  <c r="Q54" i="28"/>
  <c r="I39" i="28"/>
  <c r="J39" i="28"/>
  <c r="I50" i="28"/>
  <c r="N50" i="28"/>
  <c r="Q50" i="28"/>
  <c r="I23" i="28"/>
  <c r="N23" i="28"/>
  <c r="Q23" i="28"/>
  <c r="Q13" i="28"/>
  <c r="N3" i="28"/>
  <c r="Q3" i="28"/>
  <c r="N35" i="28"/>
  <c r="Q35" i="28"/>
  <c r="N36" i="28"/>
  <c r="Q36" i="28"/>
  <c r="N46" i="28"/>
  <c r="Q46" i="28"/>
  <c r="N43" i="28"/>
  <c r="Q43" i="28"/>
  <c r="N31" i="28"/>
  <c r="Q31" i="28"/>
  <c r="N2" i="28"/>
  <c r="Q2" i="28"/>
  <c r="N32" i="28"/>
  <c r="Q32" i="28"/>
  <c r="N45" i="28"/>
  <c r="Q45" i="28"/>
  <c r="N24" i="28"/>
  <c r="Q24" i="28"/>
  <c r="I48" i="28"/>
  <c r="N39" i="28"/>
  <c r="Q39" i="28"/>
  <c r="N37" i="28"/>
  <c r="Q37" i="28"/>
  <c r="J48" i="28"/>
  <c r="N48" i="28"/>
  <c r="Q48" i="28"/>
  <c r="J47" i="28"/>
  <c r="N47" i="28"/>
  <c r="Q47" i="28"/>
  <c r="I6" i="28"/>
  <c r="N6" i="28"/>
  <c r="Q6" i="28"/>
  <c r="I8" i="28"/>
  <c r="N8" i="28"/>
  <c r="Q8" i="28"/>
  <c r="K4" i="28"/>
  <c r="N4" i="28"/>
  <c r="Q4" i="28"/>
  <c r="I5" i="28"/>
  <c r="N5" i="28"/>
  <c r="Q5" i="28"/>
  <c r="J34" i="28"/>
  <c r="N34" i="28"/>
  <c r="Q34" i="28"/>
  <c r="J49" i="28"/>
  <c r="I44" i="28"/>
  <c r="N44" i="28"/>
  <c r="Q44" i="28"/>
  <c r="N15" i="28"/>
  <c r="Q15" i="28"/>
  <c r="N14" i="28"/>
  <c r="Q14" i="28"/>
  <c r="N56" i="28"/>
  <c r="Q56" i="28"/>
  <c r="N55" i="28"/>
  <c r="Q55" i="28"/>
  <c r="N38" i="28"/>
  <c r="Q38" i="28"/>
  <c r="N41" i="28"/>
  <c r="Q41" i="28"/>
  <c r="N30" i="28"/>
  <c r="Q30" i="28"/>
  <c r="N49" i="28"/>
  <c r="Q49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Susana Lee</author>
  </authors>
  <commentList>
    <comment ref="J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train &amp; taxi</t>
        </r>
      </text>
    </comment>
    <comment ref="I1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flight baggage fee</t>
        </r>
      </text>
    </comment>
    <comment ref="J1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taxi</t>
        </r>
      </text>
    </comment>
    <comment ref="I14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flight cancellation fee
</t>
        </r>
      </text>
    </comment>
    <comment ref="J15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cab</t>
        </r>
      </text>
    </comment>
    <comment ref="J16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Rail - change fee
</t>
        </r>
      </text>
    </comment>
    <comment ref="J18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cab
</t>
        </r>
      </text>
    </comment>
    <comment ref="J21" authorId="0" shapeId="0" xr:uid="{00000000-0006-0000-0000-000008000000}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cab</t>
        </r>
      </text>
    </comment>
    <comment ref="J25" authorId="0" shapeId="0" xr:uid="{00000000-0006-0000-0000-000009000000}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Uber-apr20,17- Dan Wilson &amp; Thomas Chanzy - Public policy foum Mtg.- cab</t>
        </r>
      </text>
    </comment>
    <comment ref="J26" authorId="0" shapeId="0" xr:uid="{00000000-0006-0000-0000-00000A000000}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Rail</t>
        </r>
      </text>
    </comment>
    <comment ref="I38" authorId="0" shapeId="0" xr:uid="{00000000-0006-0000-0000-00000B000000}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baggage fee
</t>
        </r>
      </text>
    </comment>
    <comment ref="I49" authorId="0" shapeId="0" xr:uid="{00000000-0006-0000-0000-00000C000000}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flight seat
</t>
        </r>
      </text>
    </comment>
    <comment ref="J49" authorId="0" shapeId="0" xr:uid="{00000000-0006-0000-0000-00000D000000}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taxi
</t>
        </r>
      </text>
    </comment>
  </commentList>
</comments>
</file>

<file path=xl/sharedStrings.xml><?xml version="1.0" encoding="utf-8"?>
<sst xmlns="http://schemas.openxmlformats.org/spreadsheetml/2006/main" count="249" uniqueCount="78">
  <si>
    <t>Name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</si>
  <si>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</si>
  <si>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</si>
  <si>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</si>
  <si>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</si>
  <si>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</si>
  <si>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</si>
  <si>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</si>
  <si>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</si>
  <si>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</si>
  <si>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</si>
  <si>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</si>
  <si>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</si>
  <si>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</si>
  <si>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</si>
  <si>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</si>
  <si>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</si>
  <si>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Andrea Wood</t>
  </si>
  <si>
    <t>Board Member</t>
  </si>
  <si>
    <t>Travel to attend Board meeting</t>
  </si>
  <si>
    <t>Stratford</t>
  </si>
  <si>
    <t>Beth Puddicombe</t>
  </si>
  <si>
    <t>VP, Community Investments</t>
  </si>
  <si>
    <t>Travel to attend granting meetings</t>
  </si>
  <si>
    <t>Hamilton, Grand River, Chatham,London, Chatham, St. Catherines, ON</t>
  </si>
  <si>
    <t>Sudbury, ON</t>
  </si>
  <si>
    <t>North Bay, ON</t>
  </si>
  <si>
    <t>Thunder Bay, ON</t>
  </si>
  <si>
    <t xml:space="preserve">Travel to attend meeting with stakeholders </t>
  </si>
  <si>
    <t>Toronto, ON</t>
  </si>
  <si>
    <t>Niagara, ON</t>
  </si>
  <si>
    <t>Travel to attend sector-related conference</t>
  </si>
  <si>
    <t>Boston, MA</t>
  </si>
  <si>
    <t>Seattle</t>
  </si>
  <si>
    <t>Blair Dimock</t>
  </si>
  <si>
    <t>VP, Partnerships and Knowledge</t>
  </si>
  <si>
    <t>Ottawa, ON</t>
  </si>
  <si>
    <t>Travel to attend a sector-related conference</t>
  </si>
  <si>
    <t>Ottawa, Kingston, ON</t>
  </si>
  <si>
    <t>Montreal, PQ</t>
  </si>
  <si>
    <t>Winnipeg</t>
  </si>
  <si>
    <t>Travel to attend recognition event</t>
  </si>
  <si>
    <t>Cameron Clark</t>
  </si>
  <si>
    <t>Chinyere Eni-Mclean</t>
  </si>
  <si>
    <t>Dan Wilson</t>
  </si>
  <si>
    <t>Chief of Staff</t>
  </si>
  <si>
    <t>Travel to attend a sector-related meeting</t>
  </si>
  <si>
    <t>Orangeville Kingston</t>
  </si>
  <si>
    <t>Port Stanley, St.Thomas, ON</t>
  </si>
  <si>
    <t>Denise Amyot</t>
  </si>
  <si>
    <t>Frank Passaro</t>
  </si>
  <si>
    <t>Board Vice Chair</t>
  </si>
  <si>
    <t>Ina Gutium</t>
  </si>
  <si>
    <t>VP, Talent &amp; Corporate Services</t>
  </si>
  <si>
    <t>San Francisco, CA</t>
  </si>
  <si>
    <t>Travel to attend a professional development course</t>
  </si>
  <si>
    <t xml:space="preserve">Ina Gutium </t>
  </si>
  <si>
    <t>VP, Talent and Corporate Services</t>
  </si>
  <si>
    <t>Janet Yale</t>
  </si>
  <si>
    <t>Board Chair</t>
  </si>
  <si>
    <t>Jeffrey Cyr</t>
  </si>
  <si>
    <t>Travel to attend governance training</t>
  </si>
  <si>
    <t>Kamala-Jean Gopie</t>
  </si>
  <si>
    <t xml:space="preserve">Travel to attend event on Foundation business </t>
  </si>
  <si>
    <t>Karmala-Jean Gopie</t>
  </si>
  <si>
    <t>Nick Chambers</t>
  </si>
  <si>
    <t>Reynolds Mastin</t>
  </si>
  <si>
    <t>Susan Scotti</t>
  </si>
  <si>
    <t>Thunder Bay/Ottawa, ON</t>
  </si>
  <si>
    <t>Thomas Chanzy</t>
  </si>
  <si>
    <t>VP, Public Affairs</t>
  </si>
  <si>
    <t>Guelph, ON</t>
  </si>
  <si>
    <t>Oakville, ON</t>
  </si>
  <si>
    <t>Baileboro, ON</t>
  </si>
  <si>
    <t>Barrie, ON</t>
  </si>
  <si>
    <t>Travel to attend a sector-related event</t>
  </si>
  <si>
    <t>Travel to attend a sector-related events</t>
  </si>
  <si>
    <t>North York,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</si>
</sst>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yyyy\-mm\-dd;@"/>
  </numFmts>
  <fonts count="8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0" xfId="0" applyFont="1" applyFill="1"/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44" fontId="2" fillId="2" borderId="1" xfId="1" applyNumberFormat="1" applyFont="1" applyFill="1" applyBorder="1" applyAlignment="1">
      <alignment horizontal="right"/>
    </xf>
    <xf numFmtId="44" fontId="2" fillId="0" borderId="1" xfId="0" applyNumberFormat="1" applyFont="1" applyFill="1" applyBorder="1" applyAlignment="1">
      <alignment horizontal="right"/>
    </xf>
    <xf numFmtId="44" fontId="2" fillId="0" borderId="1" xfId="1" applyNumberFormat="1" applyFont="1" applyFill="1" applyBorder="1" applyAlignment="1">
      <alignment horizontal="right"/>
    </xf>
    <xf numFmtId="44" fontId="2" fillId="0" borderId="0" xfId="1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wrapText="1"/>
    </xf>
    <xf numFmtId="165" fontId="4" fillId="3" borderId="1" xfId="0" applyNumberFormat="1" applyFont="1" applyFill="1" applyBorder="1" applyAlignment="1">
      <alignment wrapText="1"/>
    </xf>
    <xf numFmtId="44" fontId="2" fillId="0" borderId="1" xfId="1" applyFont="1" applyFill="1" applyBorder="1"/>
    <xf numFmtId="44" fontId="2" fillId="0" borderId="1" xfId="0" applyNumberFormat="1" applyFont="1" applyFill="1" applyBorder="1" applyAlignment="1">
      <alignment horizontal="right" wrapText="1"/>
    </xf>
    <xf numFmtId="165" fontId="2" fillId="0" borderId="1" xfId="0" applyNumberFormat="1" applyFont="1" applyFill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44" fontId="2" fillId="0" borderId="1" xfId="0" applyNumberFormat="1" applyFont="1" applyFill="1" applyBorder="1" applyAlignment="1"/>
    <xf numFmtId="0" fontId="2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1" xfId="0" applyNumberFormat="1" applyFont="1" applyFill="1" applyBorder="1" applyAlignment="1"/>
    <xf numFmtId="43" fontId="4" fillId="3" borderId="1" xfId="2" applyFont="1" applyFill="1" applyBorder="1" applyAlignment="1">
      <alignment wrapText="1"/>
    </xf>
    <xf numFmtId="43" fontId="2" fillId="0" borderId="1" xfId="2" applyFont="1" applyFill="1" applyBorder="1" applyAlignment="1">
      <alignment horizontal="right"/>
    </xf>
    <xf numFmtId="43" fontId="2" fillId="0" borderId="1" xfId="2" applyFont="1" applyFill="1" applyBorder="1"/>
    <xf numFmtId="0" fontId="5" fillId="0" borderId="0" xfId="0" applyFont="1" applyFill="1" applyAlignment="1">
      <alignment horizontal="left"/>
    </xf>
    <xf numFmtId="44" fontId="3" fillId="0" borderId="1" xfId="1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2" fillId="0" borderId="3" xfId="0" applyFont="1" applyFill="1" applyBorder="1" applyAlignment="1">
      <alignment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zoomScale="98" zoomScaleNormal="98" workbookViewId="0" xr3:uid="{AEA406A1-0E4B-5B11-9CD5-51D6E497D94C}">
      <pane ySplit="1" topLeftCell="A2" activePane="bottomLeft" state="frozen"/>
      <selection pane="bottomLeft" activeCell="B9" sqref="B9"/>
    </sheetView>
  </sheetViews>
  <sheetFormatPr defaultRowHeight="14.25"/>
  <cols>
    <col min="1" max="1" width="15.5" bestFit="1" customWidth="1"/>
    <col min="2" max="2" width="25.125" bestFit="1" customWidth="1"/>
    <col min="3" max="3" width="37.125" customWidth="1"/>
    <col min="4" max="5" width="9.875" bestFit="1" customWidth="1"/>
    <col min="6" max="6" width="20.875" bestFit="1" customWidth="1"/>
    <col min="7" max="7" width="10.125" customWidth="1"/>
    <col min="8" max="8" width="10.5" customWidth="1"/>
    <col min="9" max="9" width="10.875" customWidth="1"/>
    <col min="10" max="10" width="11.5" customWidth="1"/>
    <col min="11" max="11" width="13.25" customWidth="1"/>
    <col min="12" max="12" width="9.875" customWidth="1"/>
    <col min="13" max="13" width="10.625" customWidth="1"/>
    <col min="14" max="14" width="10.25" customWidth="1"/>
    <col min="15" max="15" width="10.625" customWidth="1"/>
    <col min="16" max="16" width="10.875" customWidth="1"/>
    <col min="17" max="17" width="10" customWidth="1"/>
  </cols>
  <sheetData>
    <row r="1" spans="1:18" ht="24">
      <c r="A1" s="14" t="s">
        <v>0</v>
      </c>
      <c r="B1" s="14" t="s">
        <v>1</v>
      </c>
      <c r="C1" s="14" t="s">
        <v>2</v>
      </c>
      <c r="D1" s="15" t="s">
        <v>3</v>
      </c>
      <c r="E1" s="15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2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s="6" customFormat="1" ht="12">
      <c r="A2" s="4" t="s">
        <v>17</v>
      </c>
      <c r="B2" s="4" t="s">
        <v>18</v>
      </c>
      <c r="C2" s="2" t="s">
        <v>19</v>
      </c>
      <c r="D2" s="18">
        <v>42900</v>
      </c>
      <c r="E2" s="18">
        <v>42901</v>
      </c>
      <c r="F2" s="4" t="s">
        <v>20</v>
      </c>
      <c r="G2" s="20"/>
      <c r="H2" s="23"/>
      <c r="I2" s="11"/>
      <c r="J2" s="12"/>
      <c r="K2" s="25">
        <v>185.99</v>
      </c>
      <c r="L2" s="11"/>
      <c r="M2" s="11"/>
      <c r="N2" s="10">
        <f t="shared" ref="N2:N33" si="0">SUM(I2:M2)</f>
        <v>185.99</v>
      </c>
      <c r="O2" s="11"/>
      <c r="P2" s="11"/>
      <c r="Q2" s="10">
        <f t="shared" ref="Q2:Q33" si="1">SUM(N2:P2)</f>
        <v>185.99</v>
      </c>
      <c r="R2" s="27"/>
    </row>
    <row r="3" spans="1:18" s="6" customFormat="1" ht="12">
      <c r="A3" s="4" t="s">
        <v>21</v>
      </c>
      <c r="B3" s="4" t="s">
        <v>22</v>
      </c>
      <c r="C3" s="2" t="s">
        <v>19</v>
      </c>
      <c r="D3" s="18">
        <v>42899</v>
      </c>
      <c r="E3" s="18">
        <v>42900</v>
      </c>
      <c r="F3" s="4" t="s">
        <v>20</v>
      </c>
      <c r="G3" s="20"/>
      <c r="H3" s="23"/>
      <c r="I3" s="11"/>
      <c r="J3" s="12"/>
      <c r="K3" s="25">
        <v>175.99</v>
      </c>
      <c r="L3" s="11"/>
      <c r="M3" s="11"/>
      <c r="N3" s="10">
        <f t="shared" si="0"/>
        <v>175.99</v>
      </c>
      <c r="O3" s="11"/>
      <c r="P3" s="11"/>
      <c r="Q3" s="10">
        <f t="shared" si="1"/>
        <v>175.99</v>
      </c>
    </row>
    <row r="4" spans="1:18" s="6" customFormat="1" ht="36">
      <c r="A4" s="1" t="s">
        <v>21</v>
      </c>
      <c r="B4" s="2" t="s">
        <v>22</v>
      </c>
      <c r="C4" s="2" t="s">
        <v>23</v>
      </c>
      <c r="D4" s="18">
        <v>42863</v>
      </c>
      <c r="E4" s="18">
        <v>42867</v>
      </c>
      <c r="F4" s="7" t="s">
        <v>24</v>
      </c>
      <c r="G4" s="11"/>
      <c r="H4" s="20"/>
      <c r="I4" s="12"/>
      <c r="J4" s="12">
        <v>12.1</v>
      </c>
      <c r="K4" s="25">
        <f>129+198+129</f>
        <v>456</v>
      </c>
      <c r="L4" s="12">
        <v>79.64</v>
      </c>
      <c r="M4" s="12"/>
      <c r="N4" s="10">
        <f t="shared" si="0"/>
        <v>547.74</v>
      </c>
      <c r="O4" s="11"/>
      <c r="P4" s="11"/>
      <c r="Q4" s="10">
        <f t="shared" si="1"/>
        <v>547.74</v>
      </c>
    </row>
    <row r="5" spans="1:18" s="6" customFormat="1" ht="12">
      <c r="A5" s="31" t="s">
        <v>21</v>
      </c>
      <c r="B5" s="2" t="s">
        <v>22</v>
      </c>
      <c r="C5" s="2" t="s">
        <v>23</v>
      </c>
      <c r="D5" s="18">
        <v>42867</v>
      </c>
      <c r="E5" s="18">
        <v>42868</v>
      </c>
      <c r="F5" s="7" t="s">
        <v>25</v>
      </c>
      <c r="G5" s="11"/>
      <c r="H5" s="20"/>
      <c r="I5" s="12">
        <f>174.12+96.12+10</f>
        <v>280.24</v>
      </c>
      <c r="J5" s="12">
        <f>25.5+16.2</f>
        <v>41.7</v>
      </c>
      <c r="K5" s="25">
        <v>135</v>
      </c>
      <c r="L5" s="12">
        <v>28.76</v>
      </c>
      <c r="M5" s="12"/>
      <c r="N5" s="10">
        <f t="shared" si="0"/>
        <v>485.7</v>
      </c>
      <c r="O5" s="11"/>
      <c r="P5" s="11"/>
      <c r="Q5" s="10">
        <f t="shared" si="1"/>
        <v>485.7</v>
      </c>
    </row>
    <row r="6" spans="1:18" s="6" customFormat="1" ht="12.75" customHeight="1">
      <c r="A6" s="31" t="s">
        <v>21</v>
      </c>
      <c r="B6" s="32" t="s">
        <v>22</v>
      </c>
      <c r="C6" s="2" t="s">
        <v>23</v>
      </c>
      <c r="D6" s="18">
        <v>42857</v>
      </c>
      <c r="E6" s="18">
        <v>42858</v>
      </c>
      <c r="F6" s="7" t="s">
        <v>26</v>
      </c>
      <c r="G6" s="11"/>
      <c r="H6" s="20"/>
      <c r="I6" s="12">
        <f>218.12+10+193.12+10-218.12-10</f>
        <v>203.12</v>
      </c>
      <c r="J6" s="1"/>
      <c r="K6" s="25"/>
      <c r="L6" s="12"/>
      <c r="M6" s="12"/>
      <c r="N6" s="10">
        <f t="shared" si="0"/>
        <v>203.12</v>
      </c>
      <c r="O6" s="11"/>
      <c r="P6" s="11"/>
      <c r="Q6" s="10">
        <f t="shared" si="1"/>
        <v>203.12</v>
      </c>
    </row>
    <row r="7" spans="1:18" s="6" customFormat="1" ht="12">
      <c r="A7" s="31" t="s">
        <v>21</v>
      </c>
      <c r="B7" s="32" t="s">
        <v>22</v>
      </c>
      <c r="C7" s="2" t="s">
        <v>23</v>
      </c>
      <c r="D7" s="18">
        <v>42868</v>
      </c>
      <c r="E7" s="18">
        <v>42868</v>
      </c>
      <c r="F7" s="7" t="s">
        <v>25</v>
      </c>
      <c r="G7" s="11"/>
      <c r="H7" s="20"/>
      <c r="I7" s="12"/>
      <c r="J7" s="12">
        <v>16.2</v>
      </c>
      <c r="K7" s="25"/>
      <c r="L7" s="12"/>
      <c r="M7" s="12"/>
      <c r="N7" s="10">
        <f t="shared" si="0"/>
        <v>16.2</v>
      </c>
      <c r="O7" s="11"/>
      <c r="P7" s="11"/>
      <c r="Q7" s="10">
        <f t="shared" si="1"/>
        <v>16.2</v>
      </c>
    </row>
    <row r="8" spans="1:18" s="6" customFormat="1" ht="12.75" customHeight="1">
      <c r="A8" s="31" t="s">
        <v>21</v>
      </c>
      <c r="B8" s="32" t="s">
        <v>22</v>
      </c>
      <c r="C8" s="2" t="s">
        <v>23</v>
      </c>
      <c r="D8" s="18">
        <v>42860</v>
      </c>
      <c r="E8" s="18">
        <v>42861</v>
      </c>
      <c r="F8" s="7" t="s">
        <v>27</v>
      </c>
      <c r="G8" s="11"/>
      <c r="H8" s="20"/>
      <c r="I8" s="12">
        <f>147.12+113.12+15+20</f>
        <v>295.24</v>
      </c>
      <c r="J8" s="12"/>
      <c r="K8" s="25"/>
      <c r="L8" s="12"/>
      <c r="M8" s="12"/>
      <c r="N8" s="10">
        <f t="shared" si="0"/>
        <v>295.24</v>
      </c>
      <c r="O8" s="11"/>
      <c r="P8" s="11"/>
      <c r="Q8" s="10">
        <f t="shared" si="1"/>
        <v>295.24</v>
      </c>
    </row>
    <row r="9" spans="1:18" s="6" customFormat="1" ht="12">
      <c r="A9" s="31" t="s">
        <v>21</v>
      </c>
      <c r="B9" s="32" t="s">
        <v>22</v>
      </c>
      <c r="C9" s="2" t="s">
        <v>28</v>
      </c>
      <c r="D9" s="18">
        <v>42857</v>
      </c>
      <c r="E9" s="18">
        <v>42857</v>
      </c>
      <c r="F9" s="7" t="s">
        <v>29</v>
      </c>
      <c r="G9" s="11"/>
      <c r="H9" s="20"/>
      <c r="I9" s="12"/>
      <c r="J9" s="13">
        <v>46</v>
      </c>
      <c r="K9" s="25"/>
      <c r="L9" s="12"/>
      <c r="M9" s="12"/>
      <c r="N9" s="10">
        <f t="shared" si="0"/>
        <v>46</v>
      </c>
      <c r="O9" s="11"/>
      <c r="P9" s="11"/>
      <c r="Q9" s="10">
        <f t="shared" si="1"/>
        <v>46</v>
      </c>
      <c r="R9" s="22"/>
    </row>
    <row r="10" spans="1:18" s="6" customFormat="1" ht="12">
      <c r="A10" s="1" t="s">
        <v>21</v>
      </c>
      <c r="B10" s="2" t="s">
        <v>22</v>
      </c>
      <c r="C10" s="2" t="s">
        <v>23</v>
      </c>
      <c r="D10" s="18">
        <v>42867</v>
      </c>
      <c r="E10" s="18">
        <v>42868</v>
      </c>
      <c r="F10" s="7" t="s">
        <v>30</v>
      </c>
      <c r="G10" s="11"/>
      <c r="H10" s="20"/>
      <c r="I10" s="12"/>
      <c r="J10" s="12">
        <v>25.5</v>
      </c>
      <c r="K10" s="25"/>
      <c r="L10" s="12"/>
      <c r="M10" s="12"/>
      <c r="N10" s="10">
        <f t="shared" si="0"/>
        <v>25.5</v>
      </c>
      <c r="O10" s="11"/>
      <c r="P10" s="11"/>
      <c r="Q10" s="10">
        <f t="shared" si="1"/>
        <v>25.5</v>
      </c>
    </row>
    <row r="11" spans="1:18" s="6" customFormat="1" ht="12">
      <c r="A11" s="1" t="s">
        <v>21</v>
      </c>
      <c r="B11" s="2" t="s">
        <v>22</v>
      </c>
      <c r="C11" s="2" t="s">
        <v>31</v>
      </c>
      <c r="D11" s="18">
        <v>42877</v>
      </c>
      <c r="E11" s="18">
        <v>42879</v>
      </c>
      <c r="F11" s="7" t="s">
        <v>32</v>
      </c>
      <c r="G11" s="11"/>
      <c r="H11" s="20"/>
      <c r="I11" s="12">
        <v>57.76</v>
      </c>
      <c r="J11" s="12">
        <f>18.9+43.92+37.11</f>
        <v>99.93</v>
      </c>
      <c r="K11" s="25">
        <v>1325.5</v>
      </c>
      <c r="L11" s="12">
        <v>91.9</v>
      </c>
      <c r="M11" s="12"/>
      <c r="N11" s="10">
        <f t="shared" si="0"/>
        <v>1575.0900000000001</v>
      </c>
      <c r="O11" s="11"/>
      <c r="P11" s="11"/>
      <c r="Q11" s="10">
        <f t="shared" si="1"/>
        <v>1575.0900000000001</v>
      </c>
    </row>
    <row r="12" spans="1:18" s="6" customFormat="1" ht="12">
      <c r="A12" s="1" t="s">
        <v>21</v>
      </c>
      <c r="B12" s="2" t="s">
        <v>22</v>
      </c>
      <c r="C12" s="2" t="s">
        <v>31</v>
      </c>
      <c r="D12" s="18">
        <v>42930</v>
      </c>
      <c r="E12" s="18">
        <v>42937</v>
      </c>
      <c r="F12" s="7" t="s">
        <v>33</v>
      </c>
      <c r="G12" s="11"/>
      <c r="H12" s="20"/>
      <c r="I12" s="12">
        <f>777.18+20</f>
        <v>797.18</v>
      </c>
      <c r="J12" s="12">
        <f>23</f>
        <v>23</v>
      </c>
      <c r="K12" s="25"/>
      <c r="L12" s="12"/>
      <c r="M12" s="12"/>
      <c r="N12" s="10">
        <f t="shared" si="0"/>
        <v>820.18</v>
      </c>
      <c r="O12" s="11"/>
      <c r="P12" s="11"/>
      <c r="Q12" s="10">
        <f t="shared" si="1"/>
        <v>820.18</v>
      </c>
      <c r="R12" s="27"/>
    </row>
    <row r="13" spans="1:18" s="6" customFormat="1" ht="12">
      <c r="A13" s="4" t="s">
        <v>34</v>
      </c>
      <c r="B13" s="4" t="s">
        <v>35</v>
      </c>
      <c r="C13" s="2" t="s">
        <v>19</v>
      </c>
      <c r="D13" s="18">
        <v>42899</v>
      </c>
      <c r="E13" s="18">
        <v>42900</v>
      </c>
      <c r="F13" s="4" t="s">
        <v>20</v>
      </c>
      <c r="G13" s="20"/>
      <c r="H13" s="23"/>
      <c r="I13" s="11"/>
      <c r="J13" s="12"/>
      <c r="K13" s="25">
        <v>185.99</v>
      </c>
      <c r="L13" s="11"/>
      <c r="M13" s="11"/>
      <c r="N13" s="10">
        <f t="shared" si="0"/>
        <v>185.99</v>
      </c>
      <c r="O13" s="11"/>
      <c r="P13" s="11"/>
      <c r="Q13" s="10">
        <f t="shared" si="1"/>
        <v>185.99</v>
      </c>
      <c r="R13" s="27"/>
    </row>
    <row r="14" spans="1:18" s="6" customFormat="1" ht="12">
      <c r="A14" s="4" t="s">
        <v>34</v>
      </c>
      <c r="B14" s="7" t="s">
        <v>35</v>
      </c>
      <c r="C14" s="5" t="s">
        <v>31</v>
      </c>
      <c r="D14" s="18">
        <v>42822</v>
      </c>
      <c r="E14" s="18">
        <v>42823</v>
      </c>
      <c r="F14" s="4" t="s">
        <v>36</v>
      </c>
      <c r="G14" s="11"/>
      <c r="H14" s="20"/>
      <c r="I14" s="11">
        <v>75</v>
      </c>
      <c r="J14" s="28"/>
      <c r="K14" s="25"/>
      <c r="L14" s="11"/>
      <c r="M14" s="11"/>
      <c r="N14" s="10">
        <f t="shared" si="0"/>
        <v>75</v>
      </c>
      <c r="O14" s="11"/>
      <c r="P14" s="11"/>
      <c r="Q14" s="10">
        <f t="shared" si="1"/>
        <v>75</v>
      </c>
      <c r="R14" s="27"/>
    </row>
    <row r="15" spans="1:18" s="6" customFormat="1" ht="12">
      <c r="A15" s="4" t="s">
        <v>34</v>
      </c>
      <c r="B15" s="7" t="s">
        <v>35</v>
      </c>
      <c r="C15" s="2" t="s">
        <v>37</v>
      </c>
      <c r="D15" s="18">
        <v>42829</v>
      </c>
      <c r="E15" s="18">
        <v>42832</v>
      </c>
      <c r="F15" s="7" t="s">
        <v>32</v>
      </c>
      <c r="G15" s="11"/>
      <c r="H15" s="20"/>
      <c r="I15" s="11">
        <v>301.85000000000002</v>
      </c>
      <c r="J15" s="12">
        <f>24.28+20.87+25.83+27.89-24.28</f>
        <v>74.59</v>
      </c>
      <c r="K15" s="25"/>
      <c r="L15" s="11"/>
      <c r="M15" s="11"/>
      <c r="N15" s="10">
        <f t="shared" si="0"/>
        <v>376.44000000000005</v>
      </c>
      <c r="O15" s="11"/>
      <c r="P15" s="11"/>
      <c r="Q15" s="10">
        <f t="shared" si="1"/>
        <v>376.44000000000005</v>
      </c>
      <c r="R15" s="27"/>
    </row>
    <row r="16" spans="1:18" s="6" customFormat="1" ht="12">
      <c r="A16" s="4" t="s">
        <v>34</v>
      </c>
      <c r="B16" s="7" t="s">
        <v>35</v>
      </c>
      <c r="C16" s="2" t="s">
        <v>31</v>
      </c>
      <c r="D16" s="18">
        <v>42865</v>
      </c>
      <c r="E16" s="18">
        <v>42867</v>
      </c>
      <c r="F16" s="7" t="s">
        <v>38</v>
      </c>
      <c r="G16" s="11"/>
      <c r="H16" s="20"/>
      <c r="I16" s="12"/>
      <c r="J16" s="12">
        <v>55</v>
      </c>
      <c r="K16" s="25"/>
      <c r="L16" s="12"/>
      <c r="M16" s="12"/>
      <c r="N16" s="10">
        <f t="shared" si="0"/>
        <v>55</v>
      </c>
      <c r="O16" s="11"/>
      <c r="P16" s="11"/>
      <c r="Q16" s="10">
        <f t="shared" si="1"/>
        <v>55</v>
      </c>
      <c r="R16" s="27"/>
    </row>
    <row r="17" spans="1:18" s="6" customFormat="1" ht="12">
      <c r="A17" s="4" t="s">
        <v>34</v>
      </c>
      <c r="B17" s="7" t="s">
        <v>35</v>
      </c>
      <c r="C17" s="2" t="s">
        <v>31</v>
      </c>
      <c r="D17" s="18">
        <v>43024</v>
      </c>
      <c r="E17" s="18">
        <v>43026</v>
      </c>
      <c r="F17" s="4" t="s">
        <v>39</v>
      </c>
      <c r="G17" s="11"/>
      <c r="H17" s="20"/>
      <c r="I17" s="12">
        <v>347.73</v>
      </c>
      <c r="J17" s="12"/>
      <c r="K17" s="25">
        <v>410.71</v>
      </c>
      <c r="L17" s="12"/>
      <c r="M17" s="12"/>
      <c r="N17" s="10">
        <f t="shared" si="0"/>
        <v>758.44</v>
      </c>
      <c r="O17" s="11"/>
      <c r="P17" s="11"/>
      <c r="Q17" s="10">
        <f t="shared" si="1"/>
        <v>758.44</v>
      </c>
      <c r="R17" s="27"/>
    </row>
    <row r="18" spans="1:18" s="6" customFormat="1" ht="12">
      <c r="A18" s="4" t="s">
        <v>34</v>
      </c>
      <c r="B18" s="7" t="s">
        <v>35</v>
      </c>
      <c r="C18" s="2" t="s">
        <v>31</v>
      </c>
      <c r="D18" s="18">
        <v>42866</v>
      </c>
      <c r="E18" s="18">
        <v>42866</v>
      </c>
      <c r="F18" s="4" t="s">
        <v>36</v>
      </c>
      <c r="G18" s="11"/>
      <c r="H18" s="20"/>
      <c r="I18" s="12"/>
      <c r="J18" s="12">
        <v>40</v>
      </c>
      <c r="K18" s="25"/>
      <c r="L18" s="12"/>
      <c r="M18" s="12"/>
      <c r="N18" s="10">
        <f t="shared" si="0"/>
        <v>40</v>
      </c>
      <c r="O18" s="11"/>
      <c r="P18" s="11"/>
      <c r="Q18" s="10">
        <f t="shared" si="1"/>
        <v>40</v>
      </c>
      <c r="R18" s="27"/>
    </row>
    <row r="19" spans="1:18" s="6" customFormat="1" ht="12">
      <c r="A19" s="4" t="s">
        <v>34</v>
      </c>
      <c r="B19" s="7" t="s">
        <v>35</v>
      </c>
      <c r="C19" s="2" t="s">
        <v>31</v>
      </c>
      <c r="D19" s="18">
        <v>42896</v>
      </c>
      <c r="E19" s="18">
        <v>42899</v>
      </c>
      <c r="F19" s="4" t="s">
        <v>40</v>
      </c>
      <c r="G19" s="11"/>
      <c r="H19" s="20"/>
      <c r="I19" s="12">
        <v>405.5</v>
      </c>
      <c r="J19" s="12"/>
      <c r="K19" s="25"/>
      <c r="L19" s="12"/>
      <c r="M19" s="12"/>
      <c r="N19" s="10">
        <f t="shared" si="0"/>
        <v>405.5</v>
      </c>
      <c r="O19" s="11"/>
      <c r="P19" s="11"/>
      <c r="Q19" s="10">
        <f t="shared" si="1"/>
        <v>405.5</v>
      </c>
      <c r="R19" s="27"/>
    </row>
    <row r="20" spans="1:18" s="6" customFormat="1" ht="12">
      <c r="A20" s="4" t="s">
        <v>34</v>
      </c>
      <c r="B20" s="7" t="s">
        <v>35</v>
      </c>
      <c r="C20" s="2" t="s">
        <v>31</v>
      </c>
      <c r="D20" s="18">
        <v>42894</v>
      </c>
      <c r="E20" s="18">
        <v>42894</v>
      </c>
      <c r="F20" s="4" t="s">
        <v>36</v>
      </c>
      <c r="G20" s="11"/>
      <c r="H20" s="20"/>
      <c r="I20" s="12">
        <v>669.24</v>
      </c>
      <c r="J20" s="12"/>
      <c r="K20" s="25"/>
      <c r="L20" s="12"/>
      <c r="M20" s="12"/>
      <c r="N20" s="10">
        <f t="shared" si="0"/>
        <v>669.24</v>
      </c>
      <c r="O20" s="11"/>
      <c r="P20" s="11"/>
      <c r="Q20" s="10">
        <f t="shared" si="1"/>
        <v>669.24</v>
      </c>
      <c r="R20" s="27"/>
    </row>
    <row r="21" spans="1:18" s="6" customFormat="1" ht="12">
      <c r="A21" s="4" t="s">
        <v>34</v>
      </c>
      <c r="B21" s="7" t="s">
        <v>35</v>
      </c>
      <c r="C21" s="2" t="s">
        <v>31</v>
      </c>
      <c r="D21" s="18">
        <v>42864</v>
      </c>
      <c r="E21" s="18">
        <v>42866</v>
      </c>
      <c r="F21" s="4" t="s">
        <v>36</v>
      </c>
      <c r="G21" s="11"/>
      <c r="H21" s="20"/>
      <c r="I21" s="12">
        <v>33.9</v>
      </c>
      <c r="J21" s="12">
        <f>15.53+29.25+9.87+9.98+51.06+14.82</f>
        <v>130.51</v>
      </c>
      <c r="K21" s="25">
        <v>129</v>
      </c>
      <c r="L21" s="12"/>
      <c r="M21" s="12"/>
      <c r="N21" s="10">
        <f t="shared" si="0"/>
        <v>293.40999999999997</v>
      </c>
      <c r="O21" s="11"/>
      <c r="P21" s="11"/>
      <c r="Q21" s="10">
        <f t="shared" si="1"/>
        <v>293.40999999999997</v>
      </c>
      <c r="R21" s="27"/>
    </row>
    <row r="22" spans="1:18" s="6" customFormat="1" ht="12">
      <c r="A22" s="4" t="s">
        <v>34</v>
      </c>
      <c r="B22" s="7" t="s">
        <v>35</v>
      </c>
      <c r="C22" s="2" t="s">
        <v>41</v>
      </c>
      <c r="D22" s="18">
        <v>42887</v>
      </c>
      <c r="E22" s="18">
        <v>42887</v>
      </c>
      <c r="F22" s="4" t="s">
        <v>29</v>
      </c>
      <c r="G22" s="11"/>
      <c r="H22" s="20"/>
      <c r="I22" s="12"/>
      <c r="J22" s="12"/>
      <c r="K22" s="25">
        <v>81.25</v>
      </c>
      <c r="L22" s="12"/>
      <c r="M22" s="12"/>
      <c r="N22" s="10">
        <f t="shared" si="0"/>
        <v>81.25</v>
      </c>
      <c r="O22" s="11"/>
      <c r="P22" s="11"/>
      <c r="Q22" s="10">
        <f t="shared" si="1"/>
        <v>81.25</v>
      </c>
      <c r="R22" s="27"/>
    </row>
    <row r="23" spans="1:18" s="6" customFormat="1" ht="12">
      <c r="A23" s="4" t="s">
        <v>42</v>
      </c>
      <c r="B23" s="4" t="s">
        <v>18</v>
      </c>
      <c r="C23" s="2" t="s">
        <v>19</v>
      </c>
      <c r="D23" s="18">
        <v>42900</v>
      </c>
      <c r="E23" s="18">
        <v>42903</v>
      </c>
      <c r="F23" s="4" t="s">
        <v>27</v>
      </c>
      <c r="G23" s="20"/>
      <c r="H23" s="23"/>
      <c r="I23" s="12">
        <f>145.12+135.12</f>
        <v>280.24</v>
      </c>
      <c r="J23" s="4"/>
      <c r="K23" s="25">
        <v>185.99</v>
      </c>
      <c r="L23" s="11"/>
      <c r="M23" s="11"/>
      <c r="N23" s="10">
        <f t="shared" si="0"/>
        <v>466.23</v>
      </c>
      <c r="O23" s="11"/>
      <c r="P23" s="11"/>
      <c r="Q23" s="10">
        <f t="shared" si="1"/>
        <v>466.23</v>
      </c>
      <c r="R23" s="27"/>
    </row>
    <row r="24" spans="1:18" s="6" customFormat="1" ht="12">
      <c r="A24" s="4" t="s">
        <v>43</v>
      </c>
      <c r="B24" s="4" t="s">
        <v>18</v>
      </c>
      <c r="C24" s="2" t="s">
        <v>19</v>
      </c>
      <c r="D24" s="18">
        <v>42900</v>
      </c>
      <c r="E24" s="18">
        <v>42901</v>
      </c>
      <c r="F24" s="4" t="s">
        <v>20</v>
      </c>
      <c r="G24" s="20"/>
      <c r="H24" s="23"/>
      <c r="I24" s="11"/>
      <c r="J24" s="12"/>
      <c r="K24" s="25">
        <v>175.99</v>
      </c>
      <c r="L24" s="11"/>
      <c r="M24" s="11"/>
      <c r="N24" s="10">
        <f t="shared" si="0"/>
        <v>175.99</v>
      </c>
      <c r="O24" s="11"/>
      <c r="P24" s="11"/>
      <c r="Q24" s="10">
        <f t="shared" si="1"/>
        <v>175.99</v>
      </c>
      <c r="R24" s="27"/>
    </row>
    <row r="25" spans="1:18" s="6" customFormat="1" ht="12">
      <c r="A25" s="4" t="s">
        <v>44</v>
      </c>
      <c r="B25" s="4" t="s">
        <v>45</v>
      </c>
      <c r="C25" s="5" t="s">
        <v>46</v>
      </c>
      <c r="D25" s="18">
        <v>42845</v>
      </c>
      <c r="E25" s="18">
        <v>42845</v>
      </c>
      <c r="F25" s="4" t="s">
        <v>29</v>
      </c>
      <c r="G25" s="23"/>
      <c r="H25" s="23"/>
      <c r="I25" s="11"/>
      <c r="J25" s="12">
        <f>36.48+8.86</f>
        <v>45.339999999999996</v>
      </c>
      <c r="K25" s="25"/>
      <c r="L25" s="11"/>
      <c r="M25" s="11"/>
      <c r="N25" s="10">
        <f t="shared" si="0"/>
        <v>45.339999999999996</v>
      </c>
      <c r="O25" s="11"/>
      <c r="P25" s="11"/>
      <c r="Q25" s="10">
        <f t="shared" si="1"/>
        <v>45.339999999999996</v>
      </c>
      <c r="R25" s="27"/>
    </row>
    <row r="26" spans="1:18" s="6" customFormat="1" ht="12">
      <c r="A26" s="4" t="s">
        <v>44</v>
      </c>
      <c r="B26" s="4" t="s">
        <v>45</v>
      </c>
      <c r="C26" s="5" t="s">
        <v>19</v>
      </c>
      <c r="D26" s="18">
        <v>42858</v>
      </c>
      <c r="E26" s="18">
        <v>42858</v>
      </c>
      <c r="F26" s="4" t="s">
        <v>20</v>
      </c>
      <c r="G26" s="23"/>
      <c r="H26" s="23"/>
      <c r="I26" s="11"/>
      <c r="J26" s="12">
        <v>86</v>
      </c>
      <c r="K26" s="25"/>
      <c r="L26" s="11"/>
      <c r="M26" s="11"/>
      <c r="N26" s="10">
        <f t="shared" si="0"/>
        <v>86</v>
      </c>
      <c r="O26" s="11"/>
      <c r="P26" s="11"/>
      <c r="Q26" s="10">
        <f t="shared" si="1"/>
        <v>86</v>
      </c>
      <c r="R26" s="27"/>
    </row>
    <row r="27" spans="1:18" s="6" customFormat="1" ht="12">
      <c r="A27" s="30" t="s">
        <v>44</v>
      </c>
      <c r="B27" s="4" t="s">
        <v>45</v>
      </c>
      <c r="C27" s="5" t="s">
        <v>23</v>
      </c>
      <c r="D27" s="18">
        <v>42859</v>
      </c>
      <c r="E27" s="18">
        <v>42864</v>
      </c>
      <c r="F27" s="7" t="s">
        <v>47</v>
      </c>
      <c r="G27" s="20"/>
      <c r="H27" s="23"/>
      <c r="I27" s="11"/>
      <c r="J27" s="12">
        <f>199.5+30.9+22.82</f>
        <v>253.22</v>
      </c>
      <c r="K27" s="25">
        <v>108.15</v>
      </c>
      <c r="L27" s="11">
        <f>19.91+19.91+19.91</f>
        <v>59.730000000000004</v>
      </c>
      <c r="M27" s="11">
        <v>18</v>
      </c>
      <c r="N27" s="10">
        <f t="shared" si="0"/>
        <v>439.1</v>
      </c>
      <c r="O27" s="11"/>
      <c r="P27" s="11"/>
      <c r="Q27" s="10">
        <f t="shared" si="1"/>
        <v>439.1</v>
      </c>
      <c r="R27" s="27"/>
    </row>
    <row r="28" spans="1:18" s="6" customFormat="1" ht="12">
      <c r="A28" s="21" t="s">
        <v>44</v>
      </c>
      <c r="B28" s="4" t="s">
        <v>45</v>
      </c>
      <c r="C28" s="5" t="s">
        <v>23</v>
      </c>
      <c r="D28" s="18">
        <v>42866</v>
      </c>
      <c r="E28" s="18">
        <v>42867</v>
      </c>
      <c r="F28" s="4" t="s">
        <v>48</v>
      </c>
      <c r="G28" s="20"/>
      <c r="H28" s="23"/>
      <c r="I28" s="11"/>
      <c r="J28" s="29">
        <f>45.65+17.7</f>
        <v>63.349999999999994</v>
      </c>
      <c r="K28" s="25">
        <v>135</v>
      </c>
      <c r="L28" s="11">
        <f>19.91+8.85+19.91</f>
        <v>48.67</v>
      </c>
      <c r="M28" s="11"/>
      <c r="N28" s="10">
        <f t="shared" si="0"/>
        <v>247.01999999999998</v>
      </c>
      <c r="O28" s="11"/>
      <c r="P28" s="11"/>
      <c r="Q28" s="10">
        <f t="shared" si="1"/>
        <v>247.01999999999998</v>
      </c>
      <c r="R28" s="27"/>
    </row>
    <row r="29" spans="1:18" s="6" customFormat="1" ht="12">
      <c r="A29" s="4" t="s">
        <v>44</v>
      </c>
      <c r="B29" s="4" t="s">
        <v>45</v>
      </c>
      <c r="C29" s="2" t="s">
        <v>19</v>
      </c>
      <c r="D29" s="18">
        <v>42899</v>
      </c>
      <c r="E29" s="18">
        <v>42900</v>
      </c>
      <c r="F29" s="4" t="s">
        <v>20</v>
      </c>
      <c r="G29" s="20"/>
      <c r="H29" s="23"/>
      <c r="I29" s="11"/>
      <c r="J29" s="12"/>
      <c r="K29" s="25">
        <v>175.99</v>
      </c>
      <c r="L29" s="11"/>
      <c r="M29" s="11"/>
      <c r="N29" s="10">
        <f t="shared" si="0"/>
        <v>175.99</v>
      </c>
      <c r="O29" s="11"/>
      <c r="P29" s="11"/>
      <c r="Q29" s="10">
        <f t="shared" si="1"/>
        <v>175.99</v>
      </c>
      <c r="R29" s="27"/>
    </row>
    <row r="30" spans="1:18" s="6" customFormat="1" ht="12">
      <c r="A30" s="4" t="s">
        <v>49</v>
      </c>
      <c r="B30" s="4" t="s">
        <v>18</v>
      </c>
      <c r="C30" s="5" t="s">
        <v>19</v>
      </c>
      <c r="D30" s="18">
        <v>42823</v>
      </c>
      <c r="E30" s="18">
        <v>42824</v>
      </c>
      <c r="F30" s="4" t="s">
        <v>29</v>
      </c>
      <c r="G30" s="20"/>
      <c r="H30" s="23"/>
      <c r="I30" s="11">
        <v>278.14999999999998</v>
      </c>
      <c r="J30" s="12">
        <v>83</v>
      </c>
      <c r="K30" s="25"/>
      <c r="L30" s="11"/>
      <c r="M30" s="11"/>
      <c r="N30" s="10">
        <f t="shared" si="0"/>
        <v>361.15</v>
      </c>
      <c r="O30" s="11"/>
      <c r="P30" s="11"/>
      <c r="Q30" s="10">
        <f t="shared" si="1"/>
        <v>361.15</v>
      </c>
      <c r="R30" s="27"/>
    </row>
    <row r="31" spans="1:18" s="6" customFormat="1" ht="12">
      <c r="A31" s="4" t="s">
        <v>49</v>
      </c>
      <c r="B31" s="4" t="s">
        <v>18</v>
      </c>
      <c r="C31" s="2" t="s">
        <v>19</v>
      </c>
      <c r="D31" s="18">
        <v>42900</v>
      </c>
      <c r="E31" s="18">
        <v>42901</v>
      </c>
      <c r="F31" s="4" t="s">
        <v>20</v>
      </c>
      <c r="G31" s="20"/>
      <c r="H31" s="23"/>
      <c r="I31" s="11"/>
      <c r="J31" s="12"/>
      <c r="K31" s="25">
        <v>175.99</v>
      </c>
      <c r="L31" s="11"/>
      <c r="M31" s="11"/>
      <c r="N31" s="10">
        <f t="shared" si="0"/>
        <v>175.99</v>
      </c>
      <c r="O31" s="11"/>
      <c r="P31" s="11"/>
      <c r="Q31" s="10">
        <f t="shared" si="1"/>
        <v>175.99</v>
      </c>
      <c r="R31" s="27"/>
    </row>
    <row r="32" spans="1:18" s="3" customFormat="1" ht="12">
      <c r="A32" s="4" t="s">
        <v>50</v>
      </c>
      <c r="B32" s="9" t="s">
        <v>51</v>
      </c>
      <c r="C32" s="2" t="s">
        <v>19</v>
      </c>
      <c r="D32" s="18">
        <v>42900</v>
      </c>
      <c r="E32" s="18">
        <v>42901</v>
      </c>
      <c r="F32" s="4" t="s">
        <v>20</v>
      </c>
      <c r="G32" s="20"/>
      <c r="H32" s="23"/>
      <c r="I32" s="11"/>
      <c r="J32" s="12"/>
      <c r="K32" s="25">
        <v>185.99</v>
      </c>
      <c r="L32" s="11"/>
      <c r="M32" s="11"/>
      <c r="N32" s="10">
        <f t="shared" si="0"/>
        <v>185.99</v>
      </c>
      <c r="O32" s="11"/>
      <c r="P32" s="11"/>
      <c r="Q32" s="10">
        <f t="shared" si="1"/>
        <v>185.99</v>
      </c>
      <c r="R32" s="6"/>
    </row>
    <row r="33" spans="1:18" s="3" customFormat="1" ht="12">
      <c r="A33" s="8" t="s">
        <v>52</v>
      </c>
      <c r="B33" s="2" t="s">
        <v>53</v>
      </c>
      <c r="C33" s="2" t="s">
        <v>37</v>
      </c>
      <c r="D33" s="18">
        <v>42871</v>
      </c>
      <c r="E33" s="18">
        <v>42872</v>
      </c>
      <c r="F33" s="7" t="s">
        <v>54</v>
      </c>
      <c r="G33" s="20"/>
      <c r="H33" s="23"/>
      <c r="I33" s="11"/>
      <c r="J33" s="12"/>
      <c r="K33" s="25">
        <v>620.04999999999995</v>
      </c>
      <c r="L33" s="16"/>
      <c r="M33" s="11"/>
      <c r="N33" s="10">
        <f t="shared" si="0"/>
        <v>620.04999999999995</v>
      </c>
      <c r="O33" s="11"/>
      <c r="P33" s="11"/>
      <c r="Q33" s="10">
        <f t="shared" si="1"/>
        <v>620.04999999999995</v>
      </c>
      <c r="R33" s="22"/>
    </row>
    <row r="34" spans="1:18" s="3" customFormat="1" ht="12">
      <c r="A34" s="1" t="s">
        <v>52</v>
      </c>
      <c r="B34" s="2" t="s">
        <v>53</v>
      </c>
      <c r="C34" s="2" t="s">
        <v>55</v>
      </c>
      <c r="D34" s="18">
        <v>42844</v>
      </c>
      <c r="E34" s="18">
        <v>42847</v>
      </c>
      <c r="F34" s="7" t="s">
        <v>54</v>
      </c>
      <c r="G34" s="11"/>
      <c r="H34" s="20"/>
      <c r="I34" s="11"/>
      <c r="J34" s="12">
        <f>195.65+12.8</f>
        <v>208.45000000000002</v>
      </c>
      <c r="K34" s="25"/>
      <c r="L34" s="11">
        <v>226.3</v>
      </c>
      <c r="M34" s="11"/>
      <c r="N34" s="10">
        <f t="shared" ref="N34:N59" si="2">SUM(I34:M34)</f>
        <v>434.75</v>
      </c>
      <c r="O34" s="11"/>
      <c r="P34" s="11"/>
      <c r="Q34" s="10">
        <f t="shared" ref="Q34:Q59" si="3">SUM(N34:P34)</f>
        <v>434.75</v>
      </c>
    </row>
    <row r="35" spans="1:18" s="3" customFormat="1" ht="12">
      <c r="A35" s="4" t="s">
        <v>56</v>
      </c>
      <c r="B35" s="4" t="s">
        <v>57</v>
      </c>
      <c r="C35" s="2" t="s">
        <v>19</v>
      </c>
      <c r="D35" s="18">
        <v>42899</v>
      </c>
      <c r="E35" s="18">
        <v>42900</v>
      </c>
      <c r="F35" s="4" t="s">
        <v>20</v>
      </c>
      <c r="G35" s="20"/>
      <c r="H35" s="23"/>
      <c r="I35" s="11"/>
      <c r="J35" s="12"/>
      <c r="K35" s="25">
        <v>185.99</v>
      </c>
      <c r="L35" s="11"/>
      <c r="M35" s="11"/>
      <c r="N35" s="10">
        <f t="shared" si="2"/>
        <v>185.99</v>
      </c>
      <c r="O35" s="11"/>
      <c r="P35" s="11"/>
      <c r="Q35" s="10">
        <f t="shared" si="3"/>
        <v>185.99</v>
      </c>
      <c r="R35" s="6"/>
    </row>
    <row r="36" spans="1:18" s="3" customFormat="1" ht="12">
      <c r="A36" s="4" t="s">
        <v>58</v>
      </c>
      <c r="B36" s="9" t="s">
        <v>59</v>
      </c>
      <c r="C36" s="2" t="s">
        <v>19</v>
      </c>
      <c r="D36" s="18">
        <v>42899</v>
      </c>
      <c r="E36" s="18">
        <v>42900</v>
      </c>
      <c r="F36" s="4" t="s">
        <v>20</v>
      </c>
      <c r="G36" s="20"/>
      <c r="H36" s="23"/>
      <c r="I36" s="11"/>
      <c r="J36" s="12"/>
      <c r="K36" s="25">
        <v>185.99</v>
      </c>
      <c r="L36" s="11"/>
      <c r="M36" s="11"/>
      <c r="N36" s="10">
        <f t="shared" si="2"/>
        <v>185.99</v>
      </c>
      <c r="O36" s="11"/>
      <c r="P36" s="11"/>
      <c r="Q36" s="10">
        <f t="shared" si="3"/>
        <v>185.99</v>
      </c>
      <c r="R36" s="6"/>
    </row>
    <row r="37" spans="1:18" s="3" customFormat="1" ht="12">
      <c r="A37" s="4" t="s">
        <v>60</v>
      </c>
      <c r="B37" s="4" t="s">
        <v>18</v>
      </c>
      <c r="C37" s="5" t="s">
        <v>61</v>
      </c>
      <c r="D37" s="18">
        <v>42836</v>
      </c>
      <c r="E37" s="18">
        <v>42836</v>
      </c>
      <c r="F37" s="4" t="s">
        <v>29</v>
      </c>
      <c r="G37" s="20"/>
      <c r="H37" s="23"/>
      <c r="I37" s="11"/>
      <c r="J37" s="12">
        <v>12</v>
      </c>
      <c r="K37" s="25"/>
      <c r="L37" s="11"/>
      <c r="M37" s="11"/>
      <c r="N37" s="10">
        <f t="shared" si="2"/>
        <v>12</v>
      </c>
      <c r="O37" s="11"/>
      <c r="P37" s="11"/>
      <c r="Q37" s="10">
        <f t="shared" si="3"/>
        <v>12</v>
      </c>
      <c r="R37" s="6"/>
    </row>
    <row r="38" spans="1:18" s="3" customFormat="1" ht="12">
      <c r="A38" s="4" t="s">
        <v>60</v>
      </c>
      <c r="B38" s="4" t="s">
        <v>18</v>
      </c>
      <c r="C38" s="2" t="s">
        <v>19</v>
      </c>
      <c r="D38" s="18">
        <v>42823</v>
      </c>
      <c r="E38" s="18">
        <v>42824</v>
      </c>
      <c r="F38" s="4" t="s">
        <v>29</v>
      </c>
      <c r="G38" s="20"/>
      <c r="H38" s="23"/>
      <c r="I38" s="11">
        <v>65</v>
      </c>
      <c r="J38" s="12">
        <v>36</v>
      </c>
      <c r="K38" s="25">
        <v>152.96</v>
      </c>
      <c r="L38" s="11">
        <v>39.82</v>
      </c>
      <c r="M38" s="11"/>
      <c r="N38" s="10">
        <f t="shared" si="2"/>
        <v>293.78000000000003</v>
      </c>
      <c r="O38" s="11"/>
      <c r="P38" s="11"/>
      <c r="Q38" s="10">
        <f t="shared" si="3"/>
        <v>293.78000000000003</v>
      </c>
      <c r="R38" s="6"/>
    </row>
    <row r="39" spans="1:18" s="3" customFormat="1" ht="12">
      <c r="A39" s="4" t="s">
        <v>60</v>
      </c>
      <c r="B39" s="4" t="s">
        <v>18</v>
      </c>
      <c r="C39" s="2" t="s">
        <v>19</v>
      </c>
      <c r="D39" s="18">
        <v>42900</v>
      </c>
      <c r="E39" s="18">
        <v>42903</v>
      </c>
      <c r="F39" s="4" t="s">
        <v>20</v>
      </c>
      <c r="G39" s="20"/>
      <c r="H39" s="23"/>
      <c r="I39" s="11">
        <f>125+100</f>
        <v>225</v>
      </c>
      <c r="J39" s="12">
        <f>133.45</f>
        <v>133.44999999999999</v>
      </c>
      <c r="K39" s="25">
        <v>175.99</v>
      </c>
      <c r="L39" s="11"/>
      <c r="M39" s="11"/>
      <c r="N39" s="10">
        <f t="shared" si="2"/>
        <v>534.44000000000005</v>
      </c>
      <c r="O39" s="11"/>
      <c r="P39" s="11"/>
      <c r="Q39" s="10">
        <f t="shared" si="3"/>
        <v>534.44000000000005</v>
      </c>
      <c r="R39" s="6"/>
    </row>
    <row r="40" spans="1:18" s="3" customFormat="1" ht="12">
      <c r="A40" s="4" t="s">
        <v>60</v>
      </c>
      <c r="B40" s="4" t="s">
        <v>18</v>
      </c>
      <c r="C40" s="2" t="s">
        <v>19</v>
      </c>
      <c r="D40" s="18">
        <v>42900</v>
      </c>
      <c r="E40" s="18">
        <v>42903</v>
      </c>
      <c r="F40" s="4" t="s">
        <v>20</v>
      </c>
      <c r="G40" s="20"/>
      <c r="H40" s="23"/>
      <c r="I40" s="11">
        <v>234.25</v>
      </c>
      <c r="J40" s="12"/>
      <c r="K40" s="25"/>
      <c r="L40" s="11"/>
      <c r="M40" s="11"/>
      <c r="N40" s="10">
        <f t="shared" si="2"/>
        <v>234.25</v>
      </c>
      <c r="O40" s="11"/>
      <c r="P40" s="11"/>
      <c r="Q40" s="10">
        <f t="shared" si="3"/>
        <v>234.25</v>
      </c>
      <c r="R40" s="22"/>
    </row>
    <row r="41" spans="1:18" s="3" customFormat="1" ht="12">
      <c r="A41" s="4" t="s">
        <v>62</v>
      </c>
      <c r="B41" s="4" t="s">
        <v>18</v>
      </c>
      <c r="C41" s="2" t="s">
        <v>19</v>
      </c>
      <c r="D41" s="18">
        <v>42823</v>
      </c>
      <c r="E41" s="18">
        <v>42824</v>
      </c>
      <c r="F41" s="4" t="s">
        <v>29</v>
      </c>
      <c r="G41" s="20"/>
      <c r="H41" s="23"/>
      <c r="I41" s="11"/>
      <c r="J41" s="12">
        <v>20.5</v>
      </c>
      <c r="K41" s="25"/>
      <c r="L41" s="11"/>
      <c r="M41" s="11"/>
      <c r="N41" s="10">
        <f t="shared" si="2"/>
        <v>20.5</v>
      </c>
      <c r="O41" s="11"/>
      <c r="P41" s="11"/>
      <c r="Q41" s="10">
        <f t="shared" si="3"/>
        <v>20.5</v>
      </c>
      <c r="R41" s="22"/>
    </row>
    <row r="42" spans="1:18" s="3" customFormat="1" ht="12">
      <c r="A42" s="1" t="s">
        <v>62</v>
      </c>
      <c r="B42" s="2" t="s">
        <v>18</v>
      </c>
      <c r="C42" s="5" t="s">
        <v>63</v>
      </c>
      <c r="D42" s="18">
        <v>42830</v>
      </c>
      <c r="E42" s="18">
        <v>42830</v>
      </c>
      <c r="F42" s="7" t="s">
        <v>29</v>
      </c>
      <c r="G42" s="11"/>
      <c r="H42" s="20"/>
      <c r="I42" s="12"/>
      <c r="J42" s="12">
        <v>28</v>
      </c>
      <c r="K42" s="25"/>
      <c r="L42" s="12"/>
      <c r="M42" s="12"/>
      <c r="N42" s="10">
        <f t="shared" si="2"/>
        <v>28</v>
      </c>
      <c r="O42" s="11"/>
      <c r="P42" s="11"/>
      <c r="Q42" s="10">
        <f t="shared" si="3"/>
        <v>28</v>
      </c>
      <c r="R42" s="22"/>
    </row>
    <row r="43" spans="1:18" s="3" customFormat="1" ht="12">
      <c r="A43" s="4" t="s">
        <v>64</v>
      </c>
      <c r="B43" s="4" t="s">
        <v>18</v>
      </c>
      <c r="C43" s="2" t="s">
        <v>19</v>
      </c>
      <c r="D43" s="18">
        <v>42899</v>
      </c>
      <c r="E43" s="18">
        <v>42900</v>
      </c>
      <c r="F43" s="4" t="s">
        <v>20</v>
      </c>
      <c r="G43" s="20"/>
      <c r="H43" s="23"/>
      <c r="I43" s="11"/>
      <c r="J43" s="12"/>
      <c r="K43" s="25">
        <v>185.99</v>
      </c>
      <c r="L43" s="11"/>
      <c r="M43" s="11"/>
      <c r="N43" s="10">
        <f t="shared" si="2"/>
        <v>185.99</v>
      </c>
      <c r="O43" s="11"/>
      <c r="P43" s="11"/>
      <c r="Q43" s="10">
        <f t="shared" si="3"/>
        <v>185.99</v>
      </c>
      <c r="R43" s="6"/>
    </row>
    <row r="44" spans="1:18" s="3" customFormat="1" ht="12">
      <c r="A44" s="4" t="s">
        <v>65</v>
      </c>
      <c r="B44" s="4" t="s">
        <v>18</v>
      </c>
      <c r="C44" s="5" t="s">
        <v>23</v>
      </c>
      <c r="D44" s="18">
        <v>42867</v>
      </c>
      <c r="E44" s="18">
        <v>42868</v>
      </c>
      <c r="F44" s="4" t="s">
        <v>25</v>
      </c>
      <c r="G44" s="23"/>
      <c r="H44" s="23"/>
      <c r="I44" s="11">
        <f>168.92+262.12</f>
        <v>431.03999999999996</v>
      </c>
      <c r="J44" s="12"/>
      <c r="K44" s="25">
        <v>135</v>
      </c>
      <c r="L44" s="11"/>
      <c r="M44" s="11"/>
      <c r="N44" s="10">
        <f t="shared" si="2"/>
        <v>566.04</v>
      </c>
      <c r="O44" s="11"/>
      <c r="P44" s="11"/>
      <c r="Q44" s="10">
        <f t="shared" si="3"/>
        <v>566.04</v>
      </c>
      <c r="R44" s="6"/>
    </row>
    <row r="45" spans="1:18" s="3" customFormat="1" ht="12">
      <c r="A45" s="4" t="s">
        <v>65</v>
      </c>
      <c r="B45" s="4" t="s">
        <v>18</v>
      </c>
      <c r="C45" s="2" t="s">
        <v>19</v>
      </c>
      <c r="D45" s="18">
        <v>42900</v>
      </c>
      <c r="E45" s="18">
        <v>42901</v>
      </c>
      <c r="F45" s="4" t="s">
        <v>20</v>
      </c>
      <c r="G45" s="20"/>
      <c r="H45" s="23"/>
      <c r="I45" s="11"/>
      <c r="J45" s="12"/>
      <c r="K45" s="25">
        <v>185.99</v>
      </c>
      <c r="L45" s="11"/>
      <c r="M45" s="11"/>
      <c r="N45" s="10">
        <f t="shared" si="2"/>
        <v>185.99</v>
      </c>
      <c r="O45" s="11"/>
      <c r="P45" s="11"/>
      <c r="Q45" s="10">
        <f t="shared" si="3"/>
        <v>185.99</v>
      </c>
      <c r="R45" s="6"/>
    </row>
    <row r="46" spans="1:18" s="3" customFormat="1" ht="12">
      <c r="A46" s="4" t="s">
        <v>66</v>
      </c>
      <c r="B46" s="4" t="s">
        <v>18</v>
      </c>
      <c r="C46" s="2" t="s">
        <v>19</v>
      </c>
      <c r="D46" s="18">
        <v>42899</v>
      </c>
      <c r="E46" s="18">
        <v>42900</v>
      </c>
      <c r="F46" s="4" t="s">
        <v>20</v>
      </c>
      <c r="G46" s="20"/>
      <c r="H46" s="23"/>
      <c r="I46" s="11"/>
      <c r="J46" s="12"/>
      <c r="K46" s="25">
        <v>185.99</v>
      </c>
      <c r="L46" s="11"/>
      <c r="M46" s="11"/>
      <c r="N46" s="10">
        <f t="shared" si="2"/>
        <v>185.99</v>
      </c>
      <c r="O46" s="11"/>
      <c r="P46" s="11"/>
      <c r="Q46" s="10">
        <f t="shared" si="3"/>
        <v>185.99</v>
      </c>
      <c r="R46" s="6"/>
    </row>
    <row r="47" spans="1:18" s="3" customFormat="1" ht="12">
      <c r="A47" s="4" t="s">
        <v>67</v>
      </c>
      <c r="B47" s="4" t="s">
        <v>18</v>
      </c>
      <c r="C47" s="5" t="s">
        <v>19</v>
      </c>
      <c r="D47" s="18">
        <v>42881</v>
      </c>
      <c r="E47" s="18">
        <v>42883</v>
      </c>
      <c r="F47" s="4" t="s">
        <v>29</v>
      </c>
      <c r="G47" s="23"/>
      <c r="H47" s="23"/>
      <c r="I47" s="11"/>
      <c r="J47" s="12">
        <f>16.8+18+2.52</f>
        <v>37.32</v>
      </c>
      <c r="K47" s="25"/>
      <c r="L47" s="11">
        <v>19.91</v>
      </c>
      <c r="M47" s="11">
        <v>48.67</v>
      </c>
      <c r="N47" s="10">
        <f t="shared" si="2"/>
        <v>105.9</v>
      </c>
      <c r="O47" s="11"/>
      <c r="P47" s="11"/>
      <c r="Q47" s="10">
        <f t="shared" si="3"/>
        <v>105.9</v>
      </c>
      <c r="R47" s="6"/>
    </row>
    <row r="48" spans="1:18" s="3" customFormat="1" ht="12">
      <c r="A48" s="4" t="s">
        <v>67</v>
      </c>
      <c r="B48" s="4" t="s">
        <v>18</v>
      </c>
      <c r="C48" s="5" t="s">
        <v>19</v>
      </c>
      <c r="D48" s="18">
        <v>42897</v>
      </c>
      <c r="E48" s="18">
        <v>42898</v>
      </c>
      <c r="F48" s="4" t="s">
        <v>36</v>
      </c>
      <c r="G48" s="23"/>
      <c r="H48" s="23"/>
      <c r="I48" s="11">
        <f>272.12+193.12</f>
        <v>465.24</v>
      </c>
      <c r="J48" s="12">
        <f>17.6+66.23+5.31</f>
        <v>89.140000000000015</v>
      </c>
      <c r="K48" s="25">
        <v>204.3</v>
      </c>
      <c r="L48" s="11">
        <v>28.76</v>
      </c>
      <c r="M48" s="11">
        <v>32.74</v>
      </c>
      <c r="N48" s="10">
        <f t="shared" si="2"/>
        <v>820.18000000000006</v>
      </c>
      <c r="O48" s="11"/>
      <c r="P48" s="11"/>
      <c r="Q48" s="10">
        <f t="shared" si="3"/>
        <v>820.18000000000006</v>
      </c>
      <c r="R48" s="6"/>
    </row>
    <row r="49" spans="1:18" s="3" customFormat="1" ht="12">
      <c r="A49" s="4" t="s">
        <v>67</v>
      </c>
      <c r="B49" s="4" t="s">
        <v>18</v>
      </c>
      <c r="C49" s="5" t="s">
        <v>19</v>
      </c>
      <c r="D49" s="18">
        <v>42823</v>
      </c>
      <c r="E49" s="18">
        <v>42824</v>
      </c>
      <c r="F49" s="4" t="s">
        <v>36</v>
      </c>
      <c r="G49" s="20"/>
      <c r="H49" s="23"/>
      <c r="I49" s="11">
        <v>20</v>
      </c>
      <c r="J49" s="12">
        <f>35.06+69+69+29.53</f>
        <v>202.59</v>
      </c>
      <c r="K49" s="25"/>
      <c r="L49" s="11"/>
      <c r="M49" s="11"/>
      <c r="N49" s="10">
        <f t="shared" si="2"/>
        <v>222.59</v>
      </c>
      <c r="O49" s="11"/>
      <c r="P49" s="11"/>
      <c r="Q49" s="10">
        <f t="shared" si="3"/>
        <v>222.59</v>
      </c>
      <c r="R49" s="6"/>
    </row>
    <row r="50" spans="1:18" s="3" customFormat="1" ht="12">
      <c r="A50" s="4" t="s">
        <v>67</v>
      </c>
      <c r="B50" s="4" t="s">
        <v>18</v>
      </c>
      <c r="C50" s="2" t="s">
        <v>19</v>
      </c>
      <c r="D50" s="18">
        <v>42900</v>
      </c>
      <c r="E50" s="18">
        <v>42903</v>
      </c>
      <c r="F50" s="4" t="s">
        <v>68</v>
      </c>
      <c r="G50" s="20"/>
      <c r="H50" s="23"/>
      <c r="I50" s="11">
        <f>125+100</f>
        <v>225</v>
      </c>
      <c r="J50" s="12"/>
      <c r="K50" s="25"/>
      <c r="L50" s="11"/>
      <c r="M50" s="11"/>
      <c r="N50" s="10">
        <f t="shared" si="2"/>
        <v>225</v>
      </c>
      <c r="O50" s="11"/>
      <c r="P50" s="11"/>
      <c r="Q50" s="10">
        <f t="shared" si="3"/>
        <v>225</v>
      </c>
      <c r="R50" s="6"/>
    </row>
    <row r="51" spans="1:18" s="3" customFormat="1" ht="12">
      <c r="A51" s="4" t="s">
        <v>67</v>
      </c>
      <c r="B51" s="4" t="s">
        <v>18</v>
      </c>
      <c r="C51" s="2" t="s">
        <v>19</v>
      </c>
      <c r="D51" s="18">
        <v>42900</v>
      </c>
      <c r="E51" s="18">
        <v>42903</v>
      </c>
      <c r="F51" s="4" t="s">
        <v>20</v>
      </c>
      <c r="G51" s="20"/>
      <c r="H51" s="23"/>
      <c r="I51" s="11">
        <v>234.25</v>
      </c>
      <c r="J51" s="12"/>
      <c r="K51" s="25"/>
      <c r="L51" s="11"/>
      <c r="M51" s="11"/>
      <c r="N51" s="10">
        <f t="shared" si="2"/>
        <v>234.25</v>
      </c>
      <c r="O51" s="11"/>
      <c r="P51" s="11"/>
      <c r="Q51" s="10">
        <f t="shared" si="3"/>
        <v>234.25</v>
      </c>
      <c r="R51" s="6"/>
    </row>
    <row r="52" spans="1:18" s="3" customFormat="1" ht="12">
      <c r="A52" s="4" t="s">
        <v>69</v>
      </c>
      <c r="B52" s="4" t="s">
        <v>70</v>
      </c>
      <c r="C52" s="2" t="s">
        <v>19</v>
      </c>
      <c r="D52" s="18">
        <v>42899</v>
      </c>
      <c r="E52" s="18">
        <v>42900</v>
      </c>
      <c r="F52" s="4" t="s">
        <v>20</v>
      </c>
      <c r="G52" s="20"/>
      <c r="H52" s="23"/>
      <c r="I52" s="11"/>
      <c r="J52" s="13"/>
      <c r="K52" s="25">
        <v>175.99</v>
      </c>
      <c r="L52" s="11"/>
      <c r="M52" s="11"/>
      <c r="N52" s="10">
        <f t="shared" si="2"/>
        <v>175.99</v>
      </c>
      <c r="O52" s="11"/>
      <c r="P52" s="11"/>
      <c r="Q52" s="10">
        <f t="shared" si="3"/>
        <v>175.99</v>
      </c>
      <c r="R52" s="6"/>
    </row>
    <row r="53" spans="1:18" s="3" customFormat="1" ht="12">
      <c r="A53" s="8" t="s">
        <v>69</v>
      </c>
      <c r="B53" s="7" t="s">
        <v>70</v>
      </c>
      <c r="C53" s="5" t="s">
        <v>63</v>
      </c>
      <c r="D53" s="19">
        <v>42832</v>
      </c>
      <c r="E53" s="19">
        <v>42832</v>
      </c>
      <c r="F53" s="4" t="s">
        <v>71</v>
      </c>
      <c r="G53" s="17"/>
      <c r="H53" s="20"/>
      <c r="I53" s="12"/>
      <c r="J53" s="12">
        <f>80+59.6</f>
        <v>139.6</v>
      </c>
      <c r="K53" s="12"/>
      <c r="L53" s="12"/>
      <c r="M53" s="12"/>
      <c r="N53" s="10">
        <f t="shared" si="2"/>
        <v>139.6</v>
      </c>
      <c r="O53" s="11"/>
      <c r="P53" s="11"/>
      <c r="Q53" s="10">
        <f t="shared" si="3"/>
        <v>139.6</v>
      </c>
      <c r="R53" s="6"/>
    </row>
    <row r="54" spans="1:18" s="3" customFormat="1" ht="12">
      <c r="A54" s="8" t="s">
        <v>69</v>
      </c>
      <c r="B54" s="7" t="s">
        <v>70</v>
      </c>
      <c r="C54" s="2" t="s">
        <v>23</v>
      </c>
      <c r="D54" s="18">
        <v>42864</v>
      </c>
      <c r="E54" s="18">
        <v>42864</v>
      </c>
      <c r="F54" s="4" t="s">
        <v>72</v>
      </c>
      <c r="G54" s="11"/>
      <c r="H54" s="20"/>
      <c r="I54" s="11"/>
      <c r="J54" s="16">
        <v>38.479999999999997</v>
      </c>
      <c r="K54" s="25"/>
      <c r="L54" s="11"/>
      <c r="M54" s="11"/>
      <c r="N54" s="10">
        <f t="shared" si="2"/>
        <v>38.479999999999997</v>
      </c>
      <c r="O54" s="11"/>
      <c r="P54" s="11"/>
      <c r="Q54" s="10">
        <f t="shared" si="3"/>
        <v>38.479999999999997</v>
      </c>
      <c r="R54" s="6"/>
    </row>
    <row r="55" spans="1:18" s="3" customFormat="1" ht="12">
      <c r="A55" s="8" t="s">
        <v>69</v>
      </c>
      <c r="B55" s="7" t="s">
        <v>70</v>
      </c>
      <c r="C55" s="2" t="s">
        <v>23</v>
      </c>
      <c r="D55" s="18">
        <v>42865</v>
      </c>
      <c r="E55" s="18">
        <v>42865</v>
      </c>
      <c r="F55" s="7" t="s">
        <v>73</v>
      </c>
      <c r="G55" s="1"/>
      <c r="H55" s="1"/>
      <c r="I55" s="1"/>
      <c r="J55" s="16">
        <v>100.48</v>
      </c>
      <c r="K55" s="26"/>
      <c r="L55" s="16"/>
      <c r="M55" s="16"/>
      <c r="N55" s="10">
        <f t="shared" si="2"/>
        <v>100.48</v>
      </c>
      <c r="O55" s="16"/>
      <c r="P55" s="16"/>
      <c r="Q55" s="10">
        <f t="shared" si="3"/>
        <v>100.48</v>
      </c>
      <c r="R55" s="6"/>
    </row>
    <row r="56" spans="1:18" s="3" customFormat="1" ht="12">
      <c r="A56" s="8" t="s">
        <v>69</v>
      </c>
      <c r="B56" s="7" t="s">
        <v>70</v>
      </c>
      <c r="C56" s="2" t="s">
        <v>23</v>
      </c>
      <c r="D56" s="18">
        <v>42866</v>
      </c>
      <c r="E56" s="18">
        <v>42866</v>
      </c>
      <c r="F56" s="7" t="s">
        <v>74</v>
      </c>
      <c r="G56" s="20"/>
      <c r="H56" s="23"/>
      <c r="I56" s="11"/>
      <c r="J56" s="12">
        <v>74.959999999999994</v>
      </c>
      <c r="K56" s="25"/>
      <c r="L56" s="16"/>
      <c r="M56" s="11"/>
      <c r="N56" s="10">
        <f t="shared" si="2"/>
        <v>74.959999999999994</v>
      </c>
      <c r="O56" s="11"/>
      <c r="P56" s="11"/>
      <c r="Q56" s="10">
        <f t="shared" si="3"/>
        <v>74.959999999999994</v>
      </c>
      <c r="R56" s="6"/>
    </row>
    <row r="57" spans="1:18" s="3" customFormat="1" ht="12">
      <c r="A57" s="8" t="s">
        <v>69</v>
      </c>
      <c r="B57" s="7" t="s">
        <v>70</v>
      </c>
      <c r="C57" s="5" t="s">
        <v>75</v>
      </c>
      <c r="D57" s="18">
        <v>42856</v>
      </c>
      <c r="E57" s="18">
        <v>42856</v>
      </c>
      <c r="F57" s="7" t="s">
        <v>29</v>
      </c>
      <c r="G57" s="20"/>
      <c r="H57" s="23"/>
      <c r="I57" s="11"/>
      <c r="J57" s="12"/>
      <c r="K57" s="25"/>
      <c r="L57" s="16"/>
      <c r="M57" s="11">
        <f>8+8</f>
        <v>16</v>
      </c>
      <c r="N57" s="10">
        <f t="shared" si="2"/>
        <v>16</v>
      </c>
      <c r="O57" s="11"/>
      <c r="P57" s="11"/>
      <c r="Q57" s="10">
        <f t="shared" si="3"/>
        <v>16</v>
      </c>
      <c r="R57" s="6"/>
    </row>
    <row r="58" spans="1:18" s="3" customFormat="1" ht="12">
      <c r="A58" s="8" t="s">
        <v>69</v>
      </c>
      <c r="B58" s="7" t="s">
        <v>70</v>
      </c>
      <c r="C58" s="5" t="s">
        <v>76</v>
      </c>
      <c r="D58" s="18">
        <v>42873</v>
      </c>
      <c r="E58" s="18">
        <v>42873</v>
      </c>
      <c r="F58" s="7" t="s">
        <v>77</v>
      </c>
      <c r="G58" s="20"/>
      <c r="H58" s="23"/>
      <c r="I58" s="11"/>
      <c r="J58" s="12"/>
      <c r="K58" s="25"/>
      <c r="L58" s="16"/>
      <c r="M58" s="11">
        <v>23.01</v>
      </c>
      <c r="N58" s="10">
        <f t="shared" si="2"/>
        <v>23.01</v>
      </c>
      <c r="O58" s="11"/>
      <c r="P58" s="11"/>
      <c r="Q58" s="10">
        <f t="shared" si="3"/>
        <v>23.01</v>
      </c>
      <c r="R58" s="6"/>
    </row>
    <row r="59" spans="1:18" s="3" customFormat="1" ht="12">
      <c r="A59" s="8" t="s">
        <v>69</v>
      </c>
      <c r="B59" s="7" t="s">
        <v>70</v>
      </c>
      <c r="C59" s="5" t="s">
        <v>75</v>
      </c>
      <c r="D59" s="18">
        <v>42884</v>
      </c>
      <c r="E59" s="18">
        <v>42884</v>
      </c>
      <c r="F59" s="7" t="s">
        <v>29</v>
      </c>
      <c r="G59" s="20"/>
      <c r="H59" s="23"/>
      <c r="I59" s="11"/>
      <c r="J59" s="12"/>
      <c r="K59" s="25"/>
      <c r="L59" s="16"/>
      <c r="M59" s="11">
        <v>10</v>
      </c>
      <c r="N59" s="10">
        <f t="shared" si="2"/>
        <v>10</v>
      </c>
      <c r="O59" s="11"/>
      <c r="P59" s="11"/>
      <c r="Q59" s="10">
        <f t="shared" si="3"/>
        <v>10</v>
      </c>
      <c r="R59" s="6"/>
    </row>
  </sheetData>
  <autoFilter ref="A1:R59" xr:uid="{00000000-0009-0000-0000-000000000000}"/>
  <sortState ref="A2:R59">
    <sortCondition ref="A2:A59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Ontario Trillium Foundation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Ontario Trillium</cp:lastModifiedBy>
  <cp:revision/>
  <dcterms:created xsi:type="dcterms:W3CDTF">2015-01-27T19:18:18Z</dcterms:created>
  <dcterms:modified xsi:type="dcterms:W3CDTF">2017-10-17T19:29:52Z</dcterms:modified>
  <cp:category/>
  <cp:contentStatus/>
</cp:coreProperties>
</file>