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H:\OTF 2017\Web\Expenses\"/>
    </mc:Choice>
  </mc:AlternateContent>
  <bookViews>
    <workbookView xWindow="0" yWindow="0" windowWidth="19200" windowHeight="7065" tabRatio="805"/>
  </bookViews>
  <sheets>
    <sheet name="Q1apr-Jun-2016" sheetId="23" r:id="rId1"/>
  </sheets>
  <definedNames>
    <definedName name="_xlnm._FilterDatabase" localSheetId="0" hidden="1">'Q1apr-Jun-2016'!$A$1:$Q$61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4" i="23" l="1"/>
  <c r="Q44" i="23" s="1"/>
  <c r="I33" i="23"/>
  <c r="I32" i="23"/>
  <c r="N32" i="23" s="1"/>
  <c r="Q32" i="23" s="1"/>
  <c r="J31" i="23"/>
  <c r="I31" i="23"/>
  <c r="N31" i="23" s="1"/>
  <c r="Q31" i="23" s="1"/>
  <c r="J30" i="23"/>
  <c r="I30" i="23"/>
  <c r="I29" i="23"/>
  <c r="N29" i="23" s="1"/>
  <c r="Q29" i="23" s="1"/>
  <c r="N28" i="23"/>
  <c r="Q28" i="23" s="1"/>
  <c r="J27" i="23"/>
  <c r="I27" i="23"/>
  <c r="N30" i="23" l="1"/>
  <c r="Q30" i="23" s="1"/>
  <c r="N27" i="23"/>
  <c r="Q27" i="23" s="1"/>
  <c r="N33" i="23"/>
  <c r="Q33" i="23" s="1"/>
  <c r="N36" i="23"/>
  <c r="Q36" i="23" s="1"/>
  <c r="N56" i="23" l="1"/>
  <c r="Q56" i="23" s="1"/>
  <c r="N52" i="23"/>
  <c r="Q52" i="23" s="1"/>
  <c r="N51" i="23"/>
  <c r="Q51" i="23" s="1"/>
  <c r="N49" i="23"/>
  <c r="Q49" i="23" s="1"/>
  <c r="N55" i="23"/>
  <c r="Q55" i="23" s="1"/>
  <c r="N60" i="23"/>
  <c r="Q60" i="23" s="1"/>
  <c r="N11" i="23"/>
  <c r="N16" i="23"/>
  <c r="Q16" i="23" s="1"/>
  <c r="N13" i="23"/>
  <c r="Q13" i="23" s="1"/>
  <c r="N12" i="23"/>
  <c r="Q12" i="23" s="1"/>
  <c r="N25" i="23"/>
  <c r="Q25" i="23" s="1"/>
  <c r="N22" i="23"/>
  <c r="Q22" i="23" s="1"/>
  <c r="N21" i="23"/>
  <c r="Q21" i="23" s="1"/>
  <c r="N20" i="23"/>
  <c r="Q20" i="23" s="1"/>
  <c r="N17" i="23"/>
  <c r="Q17" i="23" s="1"/>
  <c r="J19" i="23"/>
  <c r="J18" i="23"/>
  <c r="N18" i="23" s="1"/>
  <c r="Q18" i="23" s="1"/>
  <c r="I19" i="23"/>
  <c r="J50" i="23"/>
  <c r="N50" i="23" s="1"/>
  <c r="Q50" i="23" s="1"/>
  <c r="J14" i="23"/>
  <c r="N14" i="23" s="1"/>
  <c r="Q14" i="23" s="1"/>
  <c r="N54" i="23"/>
  <c r="Q54" i="23" s="1"/>
  <c r="J35" i="23"/>
  <c r="N35" i="23" s="1"/>
  <c r="Q35" i="23" s="1"/>
  <c r="N37" i="23"/>
  <c r="Q37" i="23" s="1"/>
  <c r="I38" i="23"/>
  <c r="N38" i="23" s="1"/>
  <c r="Q38" i="23" s="1"/>
  <c r="I34" i="23"/>
  <c r="N34" i="23" s="1"/>
  <c r="Q34" i="23" s="1"/>
  <c r="I46" i="23"/>
  <c r="J46" i="23"/>
  <c r="N45" i="23"/>
  <c r="Q45" i="23" s="1"/>
  <c r="J43" i="23"/>
  <c r="L43" i="23"/>
  <c r="I42" i="23"/>
  <c r="J42" i="23"/>
  <c r="N19" i="23" l="1"/>
  <c r="Q19" i="23" s="1"/>
  <c r="N46" i="23"/>
  <c r="Q46" i="23" s="1"/>
  <c r="N42" i="23"/>
  <c r="Q42" i="23" s="1"/>
  <c r="N43" i="23"/>
  <c r="Q43" i="23" s="1"/>
  <c r="N57" i="23" l="1"/>
  <c r="Q57" i="23" s="1"/>
  <c r="N58" i="23"/>
  <c r="Q58" i="23" s="1"/>
  <c r="N59" i="23"/>
  <c r="Q59" i="23" s="1"/>
  <c r="N53" i="23"/>
  <c r="Q53" i="23" s="1"/>
  <c r="J48" i="23"/>
  <c r="N48" i="23" s="1"/>
  <c r="Q48" i="23" s="1"/>
  <c r="N47" i="23"/>
  <c r="Q47" i="23" s="1"/>
  <c r="N40" i="23"/>
  <c r="Q40" i="23" s="1"/>
  <c r="N61" i="23"/>
  <c r="Q61" i="23" s="1"/>
  <c r="N39" i="23"/>
  <c r="Q39" i="23" s="1"/>
  <c r="N2" i="23"/>
  <c r="Q2" i="23" s="1"/>
  <c r="N41" i="23"/>
  <c r="Q41" i="23" s="1"/>
  <c r="N4" i="23"/>
  <c r="Q4" i="23" s="1"/>
  <c r="J3" i="23"/>
  <c r="N3" i="23" s="1"/>
  <c r="Q3" i="23" s="1"/>
  <c r="I23" i="23"/>
  <c r="J23" i="23"/>
  <c r="N26" i="23"/>
  <c r="Q26" i="23" s="1"/>
  <c r="N24" i="23"/>
  <c r="Q24" i="23" s="1"/>
  <c r="N23" i="23" l="1"/>
  <c r="Q23" i="23" s="1"/>
  <c r="N5" i="23"/>
  <c r="Q5" i="23" s="1"/>
  <c r="N6" i="23"/>
  <c r="Q6" i="23" s="1"/>
  <c r="N7" i="23"/>
  <c r="Q7" i="23" s="1"/>
  <c r="Q11" i="23" l="1"/>
  <c r="J15" i="23"/>
  <c r="N15" i="23" s="1"/>
  <c r="Q15" i="23" s="1"/>
  <c r="L9" i="23"/>
  <c r="J9" i="23"/>
  <c r="J10" i="23"/>
  <c r="N10" i="23" s="1"/>
  <c r="Q10" i="23" s="1"/>
  <c r="J8" i="23"/>
  <c r="N8" i="23" s="1"/>
  <c r="Q8" i="23" s="1"/>
  <c r="N9" i="23" l="1"/>
  <c r="Q9" i="23" s="1"/>
</calcChain>
</file>

<file path=xl/comments1.xml><?xml version="1.0" encoding="utf-8"?>
<comments xmlns="http://schemas.openxmlformats.org/spreadsheetml/2006/main">
  <authors>
    <author>Mathani Balan</author>
  </authors>
  <commentList>
    <comment ref="L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meal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Change fee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Bus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Train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meal</t>
        </r>
      </text>
    </comment>
  </commentList>
</comments>
</file>

<file path=xl/sharedStrings.xml><?xml version="1.0" encoding="utf-8"?>
<sst xmlns="http://schemas.openxmlformats.org/spreadsheetml/2006/main" count="263" uniqueCount="89">
  <si>
    <t>Name</t>
  </si>
  <si>
    <t>Claudette Paquin</t>
  </si>
  <si>
    <t>Lorraine Gandolfo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</si>
  <si>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</si>
  <si>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</si>
  <si>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</si>
  <si>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</si>
  <si>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</si>
  <si>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</si>
  <si>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</si>
  <si>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</si>
  <si>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</si>
  <si>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</si>
  <si>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</si>
  <si>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</si>
  <si>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</si>
  <si>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</si>
  <si>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</si>
  <si>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Toronto, ON</t>
  </si>
  <si>
    <t>Director of Human Resource</t>
  </si>
  <si>
    <t>Andrea Cohen Barrack</t>
  </si>
  <si>
    <t>Chief Executive Officer</t>
  </si>
  <si>
    <t>Waterloo, ON</t>
  </si>
  <si>
    <t>Board Member</t>
  </si>
  <si>
    <t>Accommodation</t>
  </si>
  <si>
    <t>Amos Key Jr.</t>
  </si>
  <si>
    <t>Blair Dimock</t>
  </si>
  <si>
    <t>VP, Community Investments</t>
  </si>
  <si>
    <t>Board Chair</t>
  </si>
  <si>
    <t>Thomas Chanzy</t>
  </si>
  <si>
    <t>Ottawa, ON</t>
  </si>
  <si>
    <t>Frank Passaro</t>
  </si>
  <si>
    <t>Travel to attend Board meeting</t>
  </si>
  <si>
    <t>Travel to attend granting meeting</t>
  </si>
  <si>
    <t xml:space="preserve">Travel to attend granting meeting  </t>
  </si>
  <si>
    <t>Sudbury, ON</t>
  </si>
  <si>
    <t>Travel to attend a sector-related meeting</t>
  </si>
  <si>
    <t>Thunder Bay, ON</t>
  </si>
  <si>
    <t>London, ON</t>
  </si>
  <si>
    <t>Hamilton, ON</t>
  </si>
  <si>
    <t>Travel to attend recognition event</t>
  </si>
  <si>
    <t>Mariana Catz</t>
  </si>
  <si>
    <t>Montreal, QC</t>
  </si>
  <si>
    <t>VP, Provincial Programs &amp; Partnerships</t>
  </si>
  <si>
    <t>Ruby Lam</t>
  </si>
  <si>
    <t>Barrie, ON</t>
  </si>
  <si>
    <t>VP, Public Affairs</t>
  </si>
  <si>
    <t>Travel to conduct interviews</t>
  </si>
  <si>
    <t>Vancouver, BC</t>
  </si>
  <si>
    <t>Travel to meeting with Board member</t>
  </si>
  <si>
    <t>Calgary, AB</t>
  </si>
  <si>
    <t xml:space="preserve">Travel to attend a sector-related conference </t>
  </si>
  <si>
    <t>Travel to attend a sector-related conference</t>
  </si>
  <si>
    <t xml:space="preserve">Travel to attend meeting on Foundation business </t>
  </si>
  <si>
    <t>Janet Yale</t>
  </si>
  <si>
    <t>Susan Scotti</t>
  </si>
  <si>
    <t>Tracy Elop</t>
  </si>
  <si>
    <t>Travel to attend a sector-related event</t>
  </si>
  <si>
    <t>Kingston, ON</t>
  </si>
  <si>
    <t xml:space="preserve"> </t>
  </si>
  <si>
    <t>New York, USA</t>
  </si>
  <si>
    <t>Owen Sound, ON</t>
  </si>
  <si>
    <t>New Orleans,USA</t>
  </si>
  <si>
    <t>Seattle, USA</t>
  </si>
  <si>
    <t>Travel to attend sector-related conference</t>
  </si>
  <si>
    <t>Minneapolis, USA</t>
  </si>
  <si>
    <t>Peterborough, ON</t>
  </si>
  <si>
    <t>Edmonton, AB</t>
  </si>
  <si>
    <t>CIO &amp; VP Evaluation and Knowledge Management</t>
  </si>
  <si>
    <t xml:space="preserve">Travel to attend event on Foundation business </t>
  </si>
  <si>
    <t>Tim Jackson</t>
  </si>
  <si>
    <t>P.Chinyere Eni-Mclean</t>
  </si>
  <si>
    <t>Oakville, ON</t>
  </si>
  <si>
    <t>North Bay, ON</t>
  </si>
  <si>
    <t>Travel to attend a sector-related workshop</t>
  </si>
  <si>
    <t>Windsor, Thunder Bay, ON</t>
  </si>
  <si>
    <t>Travel to attend sector-related event &amp; granting meeting</t>
  </si>
  <si>
    <t>Travel to attend event with stakeholders</t>
  </si>
  <si>
    <t>Travel to meeting with Board Chair</t>
  </si>
  <si>
    <t xml:space="preserve">Travel to attend sector-related event  </t>
  </si>
  <si>
    <t>Travel to meeting with regional staff</t>
  </si>
  <si>
    <t>Grand River, Oakville, ON</t>
  </si>
  <si>
    <t xml:space="preserve">Travel to attend sector-related events  </t>
  </si>
  <si>
    <t>Cobourg, ON</t>
  </si>
  <si>
    <t>London, Sudbury ON</t>
  </si>
  <si>
    <t>Windsor</t>
  </si>
  <si>
    <t>North Bay</t>
  </si>
  <si>
    <t>Sudbury</t>
  </si>
  <si>
    <t>Beth Puddicombe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</si>
</sst>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yyyy\-mm\-dd;@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44" fontId="4" fillId="2" borderId="1" xfId="1" applyNumberFormat="1" applyFont="1" applyFill="1" applyBorder="1" applyAlignment="1">
      <alignment horizontal="right"/>
    </xf>
    <xf numFmtId="44" fontId="4" fillId="0" borderId="1" xfId="0" applyNumberFormat="1" applyFont="1" applyFill="1" applyBorder="1" applyAlignment="1">
      <alignment horizontal="right"/>
    </xf>
    <xf numFmtId="44" fontId="4" fillId="0" borderId="1" xfId="1" applyNumberFormat="1" applyFont="1" applyFill="1" applyBorder="1" applyAlignment="1">
      <alignment horizontal="right"/>
    </xf>
    <xf numFmtId="0" fontId="4" fillId="0" borderId="1" xfId="0" applyFont="1" applyBorder="1"/>
    <xf numFmtId="44" fontId="4" fillId="0" borderId="1" xfId="0" applyNumberFormat="1" applyFont="1" applyBorder="1" applyAlignment="1">
      <alignment horizontal="right"/>
    </xf>
    <xf numFmtId="44" fontId="4" fillId="0" borderId="1" xfId="1" applyNumberFormat="1" applyFont="1" applyBorder="1" applyAlignment="1">
      <alignment horizontal="right"/>
    </xf>
    <xf numFmtId="0" fontId="6" fillId="3" borderId="1" xfId="0" applyFont="1" applyFill="1" applyBorder="1" applyAlignment="1">
      <alignment wrapText="1"/>
    </xf>
    <xf numFmtId="164" fontId="6" fillId="3" borderId="1" xfId="0" applyNumberFormat="1" applyFont="1" applyFill="1" applyBorder="1" applyAlignment="1">
      <alignment wrapText="1"/>
    </xf>
    <xf numFmtId="44" fontId="4" fillId="0" borderId="1" xfId="1" applyFont="1" applyFill="1" applyBorder="1"/>
    <xf numFmtId="44" fontId="4" fillId="2" borderId="1" xfId="1" applyFont="1" applyFill="1" applyBorder="1"/>
    <xf numFmtId="44" fontId="4" fillId="0" borderId="1" xfId="1" applyFont="1" applyBorder="1"/>
    <xf numFmtId="44" fontId="4" fillId="0" borderId="1" xfId="1" applyFont="1" applyFill="1" applyBorder="1" applyAlignment="1">
      <alignment wrapText="1"/>
    </xf>
    <xf numFmtId="44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left"/>
    </xf>
    <xf numFmtId="44" fontId="4" fillId="0" borderId="1" xfId="0" applyNumberFormat="1" applyFont="1" applyFill="1" applyBorder="1" applyAlignment="1"/>
    <xf numFmtId="0" fontId="4" fillId="0" borderId="1" xfId="0" applyNumberFormat="1" applyFont="1" applyFill="1" applyBorder="1" applyAlignment="1"/>
    <xf numFmtId="44" fontId="7" fillId="0" borderId="1" xfId="1" applyFont="1" applyBorder="1"/>
    <xf numFmtId="43" fontId="6" fillId="3" borderId="1" xfId="2" applyFont="1" applyFill="1" applyBorder="1" applyAlignment="1">
      <alignment wrapText="1"/>
    </xf>
    <xf numFmtId="43" fontId="4" fillId="0" borderId="1" xfId="2" applyFont="1" applyFill="1" applyBorder="1" applyAlignment="1">
      <alignment horizontal="right"/>
    </xf>
    <xf numFmtId="43" fontId="4" fillId="0" borderId="1" xfId="2" applyFont="1" applyFill="1" applyBorder="1"/>
    <xf numFmtId="44" fontId="4" fillId="4" borderId="1" xfId="0" applyNumberFormat="1" applyFont="1" applyFill="1" applyBorder="1" applyAlignment="1">
      <alignment horizontal="right"/>
    </xf>
    <xf numFmtId="44" fontId="4" fillId="4" borderId="1" xfId="1" applyNumberFormat="1" applyFont="1" applyFill="1" applyBorder="1" applyAlignment="1">
      <alignment horizontal="right"/>
    </xf>
    <xf numFmtId="43" fontId="4" fillId="4" borderId="1" xfId="2" applyFont="1" applyFill="1" applyBorder="1" applyAlignment="1">
      <alignment horizontal="right"/>
    </xf>
    <xf numFmtId="44" fontId="4" fillId="4" borderId="1" xfId="1" applyFont="1" applyFill="1" applyBorder="1"/>
    <xf numFmtId="44" fontId="4" fillId="4" borderId="1" xfId="1" applyFont="1" applyFill="1" applyBorder="1" applyAlignment="1">
      <alignment horizontal="right"/>
    </xf>
    <xf numFmtId="43" fontId="4" fillId="4" borderId="1" xfId="2" applyFont="1" applyFill="1" applyBorder="1"/>
    <xf numFmtId="44" fontId="4" fillId="4" borderId="1" xfId="1" applyFont="1" applyFill="1" applyBorder="1" applyAlignment="1">
      <alignment wrapText="1"/>
    </xf>
    <xf numFmtId="0" fontId="4" fillId="4" borderId="1" xfId="0" applyFont="1" applyFill="1" applyBorder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61"/>
  <sheetViews>
    <sheetView tabSelected="1" zoomScale="110" zoomScaleNormal="110" workbookViewId="0">
      <selection activeCell="Z63" sqref="Z63"/>
    </sheetView>
  </sheetViews>
  <sheetFormatPr defaultRowHeight="14.25" x14ac:dyDescent="0.2"/>
  <cols>
    <col min="1" max="1" width="16.5" bestFit="1" customWidth="1"/>
    <col min="2" max="2" width="18.875" customWidth="1"/>
    <col min="3" max="3" width="39.375" bestFit="1" customWidth="1"/>
    <col min="4" max="4" width="12.875" customWidth="1"/>
    <col min="6" max="6" width="19.125" customWidth="1"/>
    <col min="7" max="7" width="26.75" bestFit="1" customWidth="1"/>
  </cols>
  <sheetData>
    <row r="1" spans="1:17" ht="36" x14ac:dyDescent="0.2">
      <c r="A1" s="14" t="s">
        <v>0</v>
      </c>
      <c r="B1" s="14" t="s">
        <v>3</v>
      </c>
      <c r="C1" s="14" t="s">
        <v>4</v>
      </c>
      <c r="D1" s="15" t="s">
        <v>5</v>
      </c>
      <c r="E1" s="15" t="s">
        <v>6</v>
      </c>
      <c r="F1" s="14" t="s">
        <v>7</v>
      </c>
      <c r="G1" s="14" t="s">
        <v>8</v>
      </c>
      <c r="H1" s="14" t="s">
        <v>9</v>
      </c>
      <c r="I1" s="14" t="s">
        <v>10</v>
      </c>
      <c r="J1" s="14" t="s">
        <v>11</v>
      </c>
      <c r="K1" s="27" t="s">
        <v>24</v>
      </c>
      <c r="L1" s="14" t="s">
        <v>12</v>
      </c>
      <c r="M1" s="14" t="s">
        <v>13</v>
      </c>
      <c r="N1" s="14" t="s">
        <v>14</v>
      </c>
      <c r="O1" s="14" t="s">
        <v>15</v>
      </c>
      <c r="P1" s="14" t="s">
        <v>16</v>
      </c>
      <c r="Q1" s="14" t="s">
        <v>17</v>
      </c>
    </row>
    <row r="2" spans="1:17" x14ac:dyDescent="0.2">
      <c r="A2" s="1" t="s">
        <v>25</v>
      </c>
      <c r="B2" s="2" t="s">
        <v>23</v>
      </c>
      <c r="C2" s="4" t="s">
        <v>32</v>
      </c>
      <c r="D2" s="21">
        <v>42453</v>
      </c>
      <c r="E2" s="21">
        <v>42453</v>
      </c>
      <c r="F2" s="5" t="s">
        <v>18</v>
      </c>
      <c r="G2" s="9"/>
      <c r="H2" s="24"/>
      <c r="I2" s="9"/>
      <c r="J2" s="31">
        <v>83.2</v>
      </c>
      <c r="K2" s="28"/>
      <c r="L2" s="9"/>
      <c r="M2" s="9"/>
      <c r="N2" s="8">
        <f t="shared" ref="N2:N34" si="0">SUM(I2:M2)</f>
        <v>83.2</v>
      </c>
      <c r="O2" s="9"/>
      <c r="P2" s="9"/>
      <c r="Q2" s="8">
        <f t="shared" ref="Q2:Q38" si="1">SUM(N2:P2)</f>
        <v>83.2</v>
      </c>
    </row>
    <row r="3" spans="1:17" x14ac:dyDescent="0.2">
      <c r="A3" s="1" t="s">
        <v>25</v>
      </c>
      <c r="B3" s="2" t="s">
        <v>23</v>
      </c>
      <c r="C3" s="2" t="s">
        <v>53</v>
      </c>
      <c r="D3" s="21">
        <v>42508</v>
      </c>
      <c r="E3" s="21">
        <v>42508</v>
      </c>
      <c r="F3" s="5" t="s">
        <v>18</v>
      </c>
      <c r="G3" s="9"/>
      <c r="H3" s="24"/>
      <c r="I3" s="9"/>
      <c r="J3" s="31">
        <f>83.2+14</f>
        <v>97.2</v>
      </c>
      <c r="K3" s="28"/>
      <c r="L3" s="9"/>
      <c r="M3" s="9"/>
      <c r="N3" s="8">
        <f t="shared" si="0"/>
        <v>97.2</v>
      </c>
      <c r="O3" s="9"/>
      <c r="P3" s="9"/>
      <c r="Q3" s="8">
        <f t="shared" si="1"/>
        <v>97.2</v>
      </c>
    </row>
    <row r="4" spans="1:17" x14ac:dyDescent="0.2">
      <c r="A4" s="1" t="s">
        <v>25</v>
      </c>
      <c r="B4" s="2" t="s">
        <v>23</v>
      </c>
      <c r="C4" s="4" t="s">
        <v>33</v>
      </c>
      <c r="D4" s="21">
        <v>42517</v>
      </c>
      <c r="E4" s="21">
        <v>42518</v>
      </c>
      <c r="F4" s="5" t="s">
        <v>37</v>
      </c>
      <c r="G4" s="9"/>
      <c r="H4" s="24"/>
      <c r="I4" s="9"/>
      <c r="J4" s="10"/>
      <c r="K4" s="32">
        <v>124</v>
      </c>
      <c r="L4" s="9"/>
      <c r="M4" s="9"/>
      <c r="N4" s="8">
        <f t="shared" si="0"/>
        <v>124</v>
      </c>
      <c r="O4" s="9"/>
      <c r="P4" s="9"/>
      <c r="Q4" s="8">
        <f t="shared" si="1"/>
        <v>124</v>
      </c>
    </row>
    <row r="5" spans="1:17" x14ac:dyDescent="0.2">
      <c r="A5" s="3" t="s">
        <v>20</v>
      </c>
      <c r="B5" s="3" t="s">
        <v>21</v>
      </c>
      <c r="C5" s="4" t="s">
        <v>49</v>
      </c>
      <c r="D5" s="21">
        <v>42293</v>
      </c>
      <c r="E5" s="21">
        <v>42293</v>
      </c>
      <c r="F5" s="3" t="s">
        <v>18</v>
      </c>
      <c r="G5" s="9" t="s">
        <v>71</v>
      </c>
      <c r="H5" s="9"/>
      <c r="I5" s="9"/>
      <c r="J5" s="10"/>
      <c r="K5" s="9"/>
      <c r="L5" s="30">
        <v>22.5</v>
      </c>
      <c r="M5" s="9"/>
      <c r="N5" s="8">
        <f t="shared" si="0"/>
        <v>22.5</v>
      </c>
      <c r="O5" s="9"/>
      <c r="P5" s="9"/>
      <c r="Q5" s="8">
        <f t="shared" si="1"/>
        <v>22.5</v>
      </c>
    </row>
    <row r="6" spans="1:17" x14ac:dyDescent="0.2">
      <c r="A6" s="3" t="s">
        <v>20</v>
      </c>
      <c r="B6" s="3" t="s">
        <v>21</v>
      </c>
      <c r="C6" s="4" t="s">
        <v>36</v>
      </c>
      <c r="D6" s="21">
        <v>42394</v>
      </c>
      <c r="E6" s="21">
        <v>42030</v>
      </c>
      <c r="F6" s="3" t="s">
        <v>60</v>
      </c>
      <c r="G6" s="24"/>
      <c r="H6" s="25"/>
      <c r="I6" s="9"/>
      <c r="J6" s="31">
        <v>75.64</v>
      </c>
      <c r="K6" s="28"/>
      <c r="L6" s="9"/>
      <c r="M6" s="9"/>
      <c r="N6" s="8">
        <f t="shared" si="0"/>
        <v>75.64</v>
      </c>
      <c r="O6" s="9"/>
      <c r="P6" s="9"/>
      <c r="Q6" s="8">
        <f t="shared" si="1"/>
        <v>75.64</v>
      </c>
    </row>
    <row r="7" spans="1:17" x14ac:dyDescent="0.2">
      <c r="A7" s="3" t="s">
        <v>20</v>
      </c>
      <c r="B7" s="3" t="s">
        <v>21</v>
      </c>
      <c r="C7" s="2" t="s">
        <v>53</v>
      </c>
      <c r="D7" s="21">
        <v>42423</v>
      </c>
      <c r="E7" s="21">
        <v>42423</v>
      </c>
      <c r="F7" s="3" t="s">
        <v>42</v>
      </c>
      <c r="G7" s="24"/>
      <c r="H7" s="25"/>
      <c r="I7" s="9"/>
      <c r="J7" s="31">
        <v>28.2</v>
      </c>
      <c r="K7" s="28"/>
      <c r="L7" s="9"/>
      <c r="M7" s="9"/>
      <c r="N7" s="8">
        <f t="shared" si="0"/>
        <v>28.2</v>
      </c>
      <c r="O7" s="9"/>
      <c r="P7" s="9"/>
      <c r="Q7" s="8">
        <f t="shared" si="1"/>
        <v>28.2</v>
      </c>
    </row>
    <row r="8" spans="1:17" x14ac:dyDescent="0.2">
      <c r="A8" s="3" t="s">
        <v>20</v>
      </c>
      <c r="B8" s="3" t="s">
        <v>21</v>
      </c>
      <c r="C8" s="4" t="s">
        <v>76</v>
      </c>
      <c r="D8" s="21">
        <v>42436</v>
      </c>
      <c r="E8" s="21">
        <v>42437</v>
      </c>
      <c r="F8" s="3" t="s">
        <v>30</v>
      </c>
      <c r="G8" s="24"/>
      <c r="H8" s="25"/>
      <c r="I8" s="30">
        <v>84.75</v>
      </c>
      <c r="J8" s="31">
        <f>11.29+41.16+27.73+41.52+20.04</f>
        <v>141.73999999999998</v>
      </c>
      <c r="K8" s="28"/>
      <c r="L8" s="9"/>
      <c r="M8" s="9"/>
      <c r="N8" s="8">
        <f t="shared" si="0"/>
        <v>226.48999999999998</v>
      </c>
      <c r="O8" s="9"/>
      <c r="P8" s="9"/>
      <c r="Q8" s="8">
        <f t="shared" si="1"/>
        <v>226.48999999999998</v>
      </c>
    </row>
    <row r="9" spans="1:17" x14ac:dyDescent="0.2">
      <c r="A9" s="3" t="s">
        <v>20</v>
      </c>
      <c r="B9" s="3" t="s">
        <v>21</v>
      </c>
      <c r="C9" s="4" t="s">
        <v>52</v>
      </c>
      <c r="D9" s="21">
        <v>42464</v>
      </c>
      <c r="E9" s="21">
        <v>42465</v>
      </c>
      <c r="F9" s="3" t="s">
        <v>67</v>
      </c>
      <c r="G9" s="24"/>
      <c r="H9" s="25"/>
      <c r="I9" s="9"/>
      <c r="J9" s="31">
        <f>63+64+72</f>
        <v>199</v>
      </c>
      <c r="K9" s="32">
        <v>159.61000000000001</v>
      </c>
      <c r="L9" s="30">
        <f>20+8.75</f>
        <v>28.75</v>
      </c>
      <c r="M9" s="9"/>
      <c r="N9" s="8">
        <f t="shared" si="0"/>
        <v>387.36</v>
      </c>
      <c r="O9" s="9"/>
      <c r="P9" s="9"/>
      <c r="Q9" s="8">
        <f t="shared" si="1"/>
        <v>387.36</v>
      </c>
    </row>
    <row r="10" spans="1:17" x14ac:dyDescent="0.2">
      <c r="A10" s="3" t="s">
        <v>20</v>
      </c>
      <c r="B10" s="3" t="s">
        <v>21</v>
      </c>
      <c r="C10" s="2" t="s">
        <v>82</v>
      </c>
      <c r="D10" s="21">
        <v>42467</v>
      </c>
      <c r="E10" s="21">
        <v>42467</v>
      </c>
      <c r="F10" s="3" t="s">
        <v>18</v>
      </c>
      <c r="G10" s="24"/>
      <c r="H10" s="25"/>
      <c r="I10" s="9"/>
      <c r="J10" s="31">
        <f>43+37</f>
        <v>80</v>
      </c>
      <c r="K10" s="28"/>
      <c r="L10" s="9"/>
      <c r="M10" s="9"/>
      <c r="N10" s="8">
        <f t="shared" si="0"/>
        <v>80</v>
      </c>
      <c r="O10" s="9"/>
      <c r="P10" s="9"/>
      <c r="Q10" s="8">
        <f t="shared" si="1"/>
        <v>80</v>
      </c>
    </row>
    <row r="11" spans="1:17" x14ac:dyDescent="0.2">
      <c r="A11" s="3" t="s">
        <v>20</v>
      </c>
      <c r="B11" s="3" t="s">
        <v>21</v>
      </c>
      <c r="C11" s="2" t="s">
        <v>40</v>
      </c>
      <c r="D11" s="21">
        <v>42468</v>
      </c>
      <c r="E11" s="21">
        <v>42468</v>
      </c>
      <c r="F11" s="3" t="s">
        <v>18</v>
      </c>
      <c r="G11" s="24"/>
      <c r="H11" s="25"/>
      <c r="I11" s="9"/>
      <c r="J11" s="31">
        <v>16</v>
      </c>
      <c r="K11" s="28"/>
      <c r="L11" s="9"/>
      <c r="M11" s="9"/>
      <c r="N11" s="8">
        <f t="shared" si="0"/>
        <v>16</v>
      </c>
      <c r="O11" s="9"/>
      <c r="P11" s="9"/>
      <c r="Q11" s="8">
        <f t="shared" si="1"/>
        <v>16</v>
      </c>
    </row>
    <row r="12" spans="1:17" x14ac:dyDescent="0.2">
      <c r="A12" s="3" t="s">
        <v>20</v>
      </c>
      <c r="B12" s="3" t="s">
        <v>21</v>
      </c>
      <c r="C12" s="2" t="s">
        <v>77</v>
      </c>
      <c r="D12" s="21">
        <v>42480</v>
      </c>
      <c r="E12" s="21">
        <v>42480</v>
      </c>
      <c r="F12" s="3" t="s">
        <v>18</v>
      </c>
      <c r="G12" s="24"/>
      <c r="H12" s="25"/>
      <c r="I12" s="9"/>
      <c r="J12" s="31">
        <v>12</v>
      </c>
      <c r="K12" s="28"/>
      <c r="L12" s="9"/>
      <c r="M12" s="9"/>
      <c r="N12" s="8">
        <f t="shared" si="0"/>
        <v>12</v>
      </c>
      <c r="O12" s="9"/>
      <c r="P12" s="9"/>
      <c r="Q12" s="8">
        <f t="shared" si="1"/>
        <v>12</v>
      </c>
    </row>
    <row r="13" spans="1:17" x14ac:dyDescent="0.2">
      <c r="A13" s="3" t="s">
        <v>20</v>
      </c>
      <c r="B13" s="3" t="s">
        <v>21</v>
      </c>
      <c r="C13" s="4" t="s">
        <v>36</v>
      </c>
      <c r="D13" s="21">
        <v>42482</v>
      </c>
      <c r="E13" s="21">
        <v>42482</v>
      </c>
      <c r="F13" s="3" t="s">
        <v>18</v>
      </c>
      <c r="G13" s="24"/>
      <c r="H13" s="25"/>
      <c r="I13" s="9"/>
      <c r="J13" s="31">
        <v>13</v>
      </c>
      <c r="K13" s="28"/>
      <c r="L13" s="9"/>
      <c r="M13" s="9"/>
      <c r="N13" s="8">
        <f t="shared" si="0"/>
        <v>13</v>
      </c>
      <c r="O13" s="9"/>
      <c r="P13" s="9"/>
      <c r="Q13" s="8">
        <f t="shared" si="1"/>
        <v>13</v>
      </c>
    </row>
    <row r="14" spans="1:17" x14ac:dyDescent="0.2">
      <c r="A14" s="3" t="s">
        <v>20</v>
      </c>
      <c r="B14" s="3" t="s">
        <v>21</v>
      </c>
      <c r="C14" s="4" t="s">
        <v>52</v>
      </c>
      <c r="D14" s="21">
        <v>42486</v>
      </c>
      <c r="E14" s="21">
        <v>42487</v>
      </c>
      <c r="F14" s="3" t="s">
        <v>30</v>
      </c>
      <c r="G14" s="24"/>
      <c r="H14" s="25"/>
      <c r="I14" s="30">
        <v>233.24</v>
      </c>
      <c r="J14" s="31">
        <f>13+21.6</f>
        <v>34.6</v>
      </c>
      <c r="K14" s="28"/>
      <c r="L14" s="9"/>
      <c r="M14" s="9"/>
      <c r="N14" s="8">
        <f t="shared" si="0"/>
        <v>267.84000000000003</v>
      </c>
      <c r="O14" s="9"/>
      <c r="P14" s="9"/>
      <c r="Q14" s="8">
        <f t="shared" si="1"/>
        <v>267.84000000000003</v>
      </c>
    </row>
    <row r="15" spans="1:17" x14ac:dyDescent="0.2">
      <c r="A15" s="3" t="s">
        <v>20</v>
      </c>
      <c r="B15" s="3" t="s">
        <v>21</v>
      </c>
      <c r="C15" s="4" t="s">
        <v>57</v>
      </c>
      <c r="D15" s="21">
        <v>42495</v>
      </c>
      <c r="E15" s="21">
        <v>42496</v>
      </c>
      <c r="F15" s="3" t="s">
        <v>83</v>
      </c>
      <c r="G15" s="24"/>
      <c r="H15" s="25"/>
      <c r="I15" s="9"/>
      <c r="J15" s="31">
        <f>11.75+21.25</f>
        <v>33</v>
      </c>
      <c r="K15" s="28"/>
      <c r="L15" s="9"/>
      <c r="M15" s="9"/>
      <c r="N15" s="8">
        <f t="shared" si="0"/>
        <v>33</v>
      </c>
      <c r="O15" s="9"/>
      <c r="P15" s="9"/>
      <c r="Q15" s="8">
        <f t="shared" si="1"/>
        <v>33</v>
      </c>
    </row>
    <row r="16" spans="1:17" x14ac:dyDescent="0.2">
      <c r="A16" s="3" t="s">
        <v>20</v>
      </c>
      <c r="B16" s="3" t="s">
        <v>21</v>
      </c>
      <c r="C16" s="4" t="s">
        <v>36</v>
      </c>
      <c r="D16" s="21">
        <v>42499</v>
      </c>
      <c r="E16" s="21">
        <v>42501</v>
      </c>
      <c r="F16" s="3" t="s">
        <v>50</v>
      </c>
      <c r="G16" s="24"/>
      <c r="H16" s="25"/>
      <c r="I16" s="30">
        <v>837.25</v>
      </c>
      <c r="J16" s="10"/>
      <c r="K16" s="28"/>
      <c r="L16" s="9"/>
      <c r="M16" s="9"/>
      <c r="N16" s="8">
        <f t="shared" si="0"/>
        <v>837.25</v>
      </c>
      <c r="O16" s="9"/>
      <c r="P16" s="9"/>
      <c r="Q16" s="8">
        <f t="shared" si="1"/>
        <v>837.25</v>
      </c>
    </row>
    <row r="17" spans="1:17" x14ac:dyDescent="0.2">
      <c r="A17" s="3" t="s">
        <v>20</v>
      </c>
      <c r="B17" s="3" t="s">
        <v>21</v>
      </c>
      <c r="C17" s="4" t="s">
        <v>33</v>
      </c>
      <c r="D17" s="21">
        <v>42514</v>
      </c>
      <c r="E17" s="21">
        <v>42514</v>
      </c>
      <c r="F17" s="3" t="s">
        <v>61</v>
      </c>
      <c r="G17" s="24"/>
      <c r="H17" s="25"/>
      <c r="I17" s="9"/>
      <c r="J17" s="31">
        <v>120</v>
      </c>
      <c r="K17" s="28"/>
      <c r="L17" s="9"/>
      <c r="M17" s="9"/>
      <c r="N17" s="8">
        <f t="shared" si="0"/>
        <v>120</v>
      </c>
      <c r="O17" s="9"/>
      <c r="P17" s="9"/>
      <c r="Q17" s="8">
        <f t="shared" si="1"/>
        <v>120</v>
      </c>
    </row>
    <row r="18" spans="1:17" x14ac:dyDescent="0.2">
      <c r="A18" s="3" t="s">
        <v>20</v>
      </c>
      <c r="B18" s="3" t="s">
        <v>21</v>
      </c>
      <c r="C18" s="4" t="s">
        <v>33</v>
      </c>
      <c r="D18" s="21">
        <v>42516</v>
      </c>
      <c r="E18" s="21">
        <v>42516</v>
      </c>
      <c r="F18" s="3" t="s">
        <v>58</v>
      </c>
      <c r="G18" s="24"/>
      <c r="H18" s="25"/>
      <c r="I18" s="9"/>
      <c r="J18" s="31">
        <f>212.5+16.55</f>
        <v>229.05</v>
      </c>
      <c r="K18" s="28"/>
      <c r="L18" s="9"/>
      <c r="M18" s="9"/>
      <c r="N18" s="8">
        <f t="shared" si="0"/>
        <v>229.05</v>
      </c>
      <c r="O18" s="9"/>
      <c r="P18" s="9"/>
      <c r="Q18" s="8">
        <f t="shared" si="1"/>
        <v>229.05</v>
      </c>
    </row>
    <row r="19" spans="1:17" x14ac:dyDescent="0.2">
      <c r="A19" s="3" t="s">
        <v>20</v>
      </c>
      <c r="B19" s="3" t="s">
        <v>21</v>
      </c>
      <c r="C19" s="4" t="s">
        <v>33</v>
      </c>
      <c r="D19" s="21">
        <v>42517</v>
      </c>
      <c r="E19" s="21">
        <v>42518</v>
      </c>
      <c r="F19" s="3" t="s">
        <v>75</v>
      </c>
      <c r="G19" s="24" t="s">
        <v>70</v>
      </c>
      <c r="H19" s="25"/>
      <c r="I19" s="30">
        <f>281.12+198.12+30</f>
        <v>509.24</v>
      </c>
      <c r="J19" s="31">
        <f>71.81+88.4+29.65</f>
        <v>189.86</v>
      </c>
      <c r="K19" s="32">
        <v>124</v>
      </c>
      <c r="L19" s="30">
        <v>22.5</v>
      </c>
      <c r="M19" s="9"/>
      <c r="N19" s="8">
        <f t="shared" si="0"/>
        <v>845.6</v>
      </c>
      <c r="O19" s="9"/>
      <c r="P19" s="9"/>
      <c r="Q19" s="8">
        <f t="shared" si="1"/>
        <v>845.6</v>
      </c>
    </row>
    <row r="20" spans="1:17" x14ac:dyDescent="0.2">
      <c r="A20" s="3" t="s">
        <v>20</v>
      </c>
      <c r="B20" s="3" t="s">
        <v>21</v>
      </c>
      <c r="C20" s="4" t="s">
        <v>33</v>
      </c>
      <c r="D20" s="21">
        <v>42520</v>
      </c>
      <c r="E20" s="21">
        <v>42520</v>
      </c>
      <c r="F20" s="3" t="s">
        <v>39</v>
      </c>
      <c r="G20" s="24"/>
      <c r="H20" s="25"/>
      <c r="I20" s="9"/>
      <c r="J20" s="31">
        <v>64</v>
      </c>
      <c r="K20" s="28"/>
      <c r="L20" s="9"/>
      <c r="M20" s="9"/>
      <c r="N20" s="8">
        <f t="shared" si="0"/>
        <v>64</v>
      </c>
      <c r="O20" s="9"/>
      <c r="P20" s="9"/>
      <c r="Q20" s="8">
        <f t="shared" si="1"/>
        <v>64</v>
      </c>
    </row>
    <row r="21" spans="1:17" x14ac:dyDescent="0.2">
      <c r="A21" s="3" t="s">
        <v>20</v>
      </c>
      <c r="B21" s="3" t="s">
        <v>21</v>
      </c>
      <c r="C21" s="4" t="s">
        <v>33</v>
      </c>
      <c r="D21" s="21">
        <v>42521</v>
      </c>
      <c r="E21" s="21">
        <v>42521</v>
      </c>
      <c r="F21" s="3" t="s">
        <v>81</v>
      </c>
      <c r="G21" s="24"/>
      <c r="H21" s="25"/>
      <c r="I21" s="9"/>
      <c r="J21" s="31">
        <v>106.4</v>
      </c>
      <c r="K21" s="28"/>
      <c r="L21" s="9"/>
      <c r="M21" s="9"/>
      <c r="N21" s="8">
        <f t="shared" si="0"/>
        <v>106.4</v>
      </c>
      <c r="O21" s="9"/>
      <c r="P21" s="9"/>
      <c r="Q21" s="8">
        <f t="shared" si="1"/>
        <v>106.4</v>
      </c>
    </row>
    <row r="22" spans="1:17" x14ac:dyDescent="0.2">
      <c r="A22" s="3" t="s">
        <v>20</v>
      </c>
      <c r="B22" s="3" t="s">
        <v>21</v>
      </c>
      <c r="C22" s="4" t="s">
        <v>33</v>
      </c>
      <c r="D22" s="21">
        <v>42523</v>
      </c>
      <c r="E22" s="21">
        <v>42523</v>
      </c>
      <c r="F22" s="3" t="s">
        <v>22</v>
      </c>
      <c r="G22" s="24"/>
      <c r="H22" s="25"/>
      <c r="I22" s="9"/>
      <c r="J22" s="31">
        <v>88</v>
      </c>
      <c r="K22" s="28"/>
      <c r="L22" s="9"/>
      <c r="M22" s="9"/>
      <c r="N22" s="8">
        <f t="shared" si="0"/>
        <v>88</v>
      </c>
      <c r="O22" s="9"/>
      <c r="P22" s="9"/>
      <c r="Q22" s="8">
        <f t="shared" si="1"/>
        <v>88</v>
      </c>
    </row>
    <row r="23" spans="1:17" x14ac:dyDescent="0.2">
      <c r="A23" s="3" t="s">
        <v>20</v>
      </c>
      <c r="B23" s="3" t="s">
        <v>21</v>
      </c>
      <c r="C23" s="4" t="s">
        <v>33</v>
      </c>
      <c r="D23" s="21">
        <v>42524</v>
      </c>
      <c r="E23" s="21">
        <v>42525</v>
      </c>
      <c r="F23" s="3" t="s">
        <v>84</v>
      </c>
      <c r="G23" s="24"/>
      <c r="H23" s="25"/>
      <c r="I23" s="30">
        <f>98.12+20+117.12</f>
        <v>235.24</v>
      </c>
      <c r="J23" s="31">
        <f>144.5+65.73+12</f>
        <v>222.23000000000002</v>
      </c>
      <c r="K23" s="32">
        <v>109</v>
      </c>
      <c r="L23" s="30">
        <v>4.8600000000000003</v>
      </c>
      <c r="M23" s="9"/>
      <c r="N23" s="8">
        <f t="shared" si="0"/>
        <v>571.33000000000004</v>
      </c>
      <c r="O23" s="9"/>
      <c r="P23" s="9"/>
      <c r="Q23" s="8">
        <f t="shared" si="1"/>
        <v>571.33000000000004</v>
      </c>
    </row>
    <row r="24" spans="1:17" x14ac:dyDescent="0.2">
      <c r="A24" s="3" t="s">
        <v>20</v>
      </c>
      <c r="B24" s="3" t="s">
        <v>21</v>
      </c>
      <c r="C24" s="4" t="s">
        <v>78</v>
      </c>
      <c r="D24" s="21">
        <v>42527</v>
      </c>
      <c r="E24" s="21">
        <v>42527</v>
      </c>
      <c r="F24" s="3" t="s">
        <v>18</v>
      </c>
      <c r="G24" s="9" t="s">
        <v>54</v>
      </c>
      <c r="H24" s="9"/>
      <c r="I24" s="9"/>
      <c r="J24" s="10"/>
      <c r="K24" s="9"/>
      <c r="L24" s="30">
        <v>22.5</v>
      </c>
      <c r="M24" s="9"/>
      <c r="N24" s="8">
        <f t="shared" si="0"/>
        <v>22.5</v>
      </c>
      <c r="O24" s="9"/>
      <c r="P24" s="9"/>
      <c r="Q24" s="8">
        <f t="shared" si="1"/>
        <v>22.5</v>
      </c>
    </row>
    <row r="25" spans="1:17" x14ac:dyDescent="0.2">
      <c r="A25" s="3" t="s">
        <v>20</v>
      </c>
      <c r="B25" s="3" t="s">
        <v>21</v>
      </c>
      <c r="C25" s="4" t="s">
        <v>33</v>
      </c>
      <c r="D25" s="21">
        <v>42529</v>
      </c>
      <c r="E25" s="21">
        <v>42529</v>
      </c>
      <c r="F25" s="3" t="s">
        <v>66</v>
      </c>
      <c r="G25" s="24"/>
      <c r="H25" s="25"/>
      <c r="I25" s="9"/>
      <c r="J25" s="31">
        <v>100</v>
      </c>
      <c r="K25" s="28"/>
      <c r="L25" s="9"/>
      <c r="M25" s="9"/>
      <c r="N25" s="8">
        <f t="shared" si="0"/>
        <v>100</v>
      </c>
      <c r="O25" s="9"/>
      <c r="P25" s="9"/>
      <c r="Q25" s="8">
        <f t="shared" si="1"/>
        <v>100</v>
      </c>
    </row>
    <row r="26" spans="1:17" x14ac:dyDescent="0.2">
      <c r="A26" s="3" t="s">
        <v>20</v>
      </c>
      <c r="B26" s="3" t="s">
        <v>21</v>
      </c>
      <c r="C26" s="2" t="s">
        <v>79</v>
      </c>
      <c r="D26" s="21">
        <v>42538</v>
      </c>
      <c r="E26" s="21">
        <v>42540</v>
      </c>
      <c r="F26" s="3" t="s">
        <v>48</v>
      </c>
      <c r="G26" s="9"/>
      <c r="H26" s="9"/>
      <c r="I26" s="30">
        <v>1017.83</v>
      </c>
      <c r="J26" s="10"/>
      <c r="K26" s="9"/>
      <c r="L26" s="9"/>
      <c r="M26" s="9"/>
      <c r="N26" s="8">
        <f t="shared" si="0"/>
        <v>1017.83</v>
      </c>
      <c r="O26" s="9"/>
      <c r="P26" s="9"/>
      <c r="Q26" s="8">
        <f t="shared" si="1"/>
        <v>1017.83</v>
      </c>
    </row>
    <row r="27" spans="1:17" ht="24" x14ac:dyDescent="0.2">
      <c r="A27" s="1" t="s">
        <v>88</v>
      </c>
      <c r="B27" s="2" t="s">
        <v>27</v>
      </c>
      <c r="C27" s="5" t="s">
        <v>80</v>
      </c>
      <c r="D27" s="21">
        <v>42529</v>
      </c>
      <c r="E27" s="21">
        <v>42529</v>
      </c>
      <c r="F27" s="22" t="s">
        <v>38</v>
      </c>
      <c r="G27" s="1"/>
      <c r="H27" s="1"/>
      <c r="I27" s="16">
        <f>153</f>
        <v>153</v>
      </c>
      <c r="J27" s="33">
        <f>10.95</f>
        <v>10.95</v>
      </c>
      <c r="K27" s="29"/>
      <c r="L27" s="16"/>
      <c r="M27" s="16"/>
      <c r="N27" s="17">
        <f t="shared" ref="N27:N33" si="2">SUM(I27:M27)</f>
        <v>163.95</v>
      </c>
      <c r="O27" s="16"/>
      <c r="P27" s="16"/>
      <c r="Q27" s="17">
        <f t="shared" ref="Q27:Q33" si="3">SUM(N27:P27)</f>
        <v>163.95</v>
      </c>
    </row>
    <row r="28" spans="1:17" ht="24" x14ac:dyDescent="0.2">
      <c r="A28" s="1" t="s">
        <v>88</v>
      </c>
      <c r="B28" s="2" t="s">
        <v>27</v>
      </c>
      <c r="C28" s="2" t="s">
        <v>64</v>
      </c>
      <c r="D28" s="21">
        <v>42490</v>
      </c>
      <c r="E28" s="21">
        <v>42494</v>
      </c>
      <c r="F28" s="22" t="s">
        <v>65</v>
      </c>
      <c r="G28" s="1"/>
      <c r="H28" s="1"/>
      <c r="I28" s="33">
        <v>15</v>
      </c>
      <c r="J28" s="16"/>
      <c r="K28" s="29"/>
      <c r="L28" s="16"/>
      <c r="M28" s="16"/>
      <c r="N28" s="17">
        <f t="shared" si="2"/>
        <v>15</v>
      </c>
      <c r="O28" s="16"/>
      <c r="P28" s="16"/>
      <c r="Q28" s="17">
        <f t="shared" si="3"/>
        <v>15</v>
      </c>
    </row>
    <row r="29" spans="1:17" ht="24" x14ac:dyDescent="0.2">
      <c r="A29" s="1" t="s">
        <v>88</v>
      </c>
      <c r="B29" s="2" t="s">
        <v>27</v>
      </c>
      <c r="C29" s="2" t="s">
        <v>34</v>
      </c>
      <c r="D29" s="21">
        <v>42517</v>
      </c>
      <c r="E29" s="21">
        <v>42518</v>
      </c>
      <c r="F29" s="5" t="s">
        <v>37</v>
      </c>
      <c r="G29" s="1"/>
      <c r="H29" s="1"/>
      <c r="I29" s="37">
        <f>244.12+261.12</f>
        <v>505.24</v>
      </c>
      <c r="J29" s="33">
        <v>19.25</v>
      </c>
      <c r="K29" s="33">
        <v>109</v>
      </c>
      <c r="L29" s="33">
        <v>7.75</v>
      </c>
      <c r="M29" s="16"/>
      <c r="N29" s="17">
        <f t="shared" si="2"/>
        <v>641.24</v>
      </c>
      <c r="O29" s="16"/>
      <c r="P29" s="16"/>
      <c r="Q29" s="17">
        <f t="shared" si="3"/>
        <v>641.24</v>
      </c>
    </row>
    <row r="30" spans="1:17" ht="24" x14ac:dyDescent="0.2">
      <c r="A30" s="1" t="s">
        <v>88</v>
      </c>
      <c r="B30" s="2" t="s">
        <v>27</v>
      </c>
      <c r="C30" s="2" t="s">
        <v>34</v>
      </c>
      <c r="D30" s="21">
        <v>42524</v>
      </c>
      <c r="E30" s="21">
        <v>42525</v>
      </c>
      <c r="F30" s="5" t="s">
        <v>87</v>
      </c>
      <c r="G30" s="1"/>
      <c r="H30" s="1"/>
      <c r="I30" s="1">
        <f>25+646.25+162.12+20+10</f>
        <v>863.37</v>
      </c>
      <c r="J30" s="16">
        <f>10.62</f>
        <v>10.62</v>
      </c>
      <c r="K30" s="35">
        <v>109.13</v>
      </c>
      <c r="L30" s="16"/>
      <c r="M30" s="16"/>
      <c r="N30" s="17">
        <f t="shared" si="2"/>
        <v>983.12</v>
      </c>
      <c r="O30" s="16"/>
      <c r="P30" s="16"/>
      <c r="Q30" s="17">
        <f t="shared" si="3"/>
        <v>983.12</v>
      </c>
    </row>
    <row r="31" spans="1:17" ht="24" x14ac:dyDescent="0.2">
      <c r="A31" s="1" t="s">
        <v>88</v>
      </c>
      <c r="B31" s="2" t="s">
        <v>27</v>
      </c>
      <c r="C31" s="2" t="s">
        <v>34</v>
      </c>
      <c r="D31" s="21">
        <v>42520</v>
      </c>
      <c r="E31" s="21">
        <v>42521</v>
      </c>
      <c r="F31" s="5" t="s">
        <v>86</v>
      </c>
      <c r="G31" s="1"/>
      <c r="H31" s="1"/>
      <c r="I31" s="1">
        <f>138.12+20</f>
        <v>158.12</v>
      </c>
      <c r="J31" s="16">
        <f>12.25+10.62</f>
        <v>22.869999999999997</v>
      </c>
      <c r="K31" s="35"/>
      <c r="L31" s="16"/>
      <c r="M31" s="16"/>
      <c r="N31" s="17">
        <f>SUM(I31:M31)</f>
        <v>180.99</v>
      </c>
      <c r="O31" s="16"/>
      <c r="P31" s="16"/>
      <c r="Q31" s="17">
        <f t="shared" si="3"/>
        <v>180.99</v>
      </c>
    </row>
    <row r="32" spans="1:17" ht="24" x14ac:dyDescent="0.2">
      <c r="A32" s="1" t="s">
        <v>88</v>
      </c>
      <c r="B32" s="2" t="s">
        <v>27</v>
      </c>
      <c r="C32" s="2" t="s">
        <v>34</v>
      </c>
      <c r="D32" s="21">
        <v>42523</v>
      </c>
      <c r="E32" s="21">
        <v>42523</v>
      </c>
      <c r="F32" s="5" t="s">
        <v>30</v>
      </c>
      <c r="G32" s="1"/>
      <c r="H32" s="1"/>
      <c r="I32" s="1">
        <f>381.25+40</f>
        <v>421.25</v>
      </c>
      <c r="J32" s="16"/>
      <c r="K32" s="35"/>
      <c r="L32" s="16"/>
      <c r="M32" s="16"/>
      <c r="N32" s="17">
        <f t="shared" si="2"/>
        <v>421.25</v>
      </c>
      <c r="O32" s="16"/>
      <c r="P32" s="16"/>
      <c r="Q32" s="17">
        <f t="shared" si="3"/>
        <v>421.25</v>
      </c>
    </row>
    <row r="33" spans="1:17" ht="24" x14ac:dyDescent="0.2">
      <c r="A33" s="1" t="s">
        <v>88</v>
      </c>
      <c r="B33" s="2" t="s">
        <v>27</v>
      </c>
      <c r="C33" s="5" t="s">
        <v>80</v>
      </c>
      <c r="D33" s="21">
        <v>42529</v>
      </c>
      <c r="E33" s="21">
        <v>42529</v>
      </c>
      <c r="F33" s="5" t="s">
        <v>85</v>
      </c>
      <c r="G33" s="1"/>
      <c r="H33" s="1"/>
      <c r="I33" s="16">
        <f>556.24</f>
        <v>556.24</v>
      </c>
      <c r="J33" s="16"/>
      <c r="K33" s="29"/>
      <c r="L33" s="16"/>
      <c r="M33" s="16"/>
      <c r="N33" s="17">
        <f t="shared" si="2"/>
        <v>556.24</v>
      </c>
      <c r="O33" s="16"/>
      <c r="P33" s="16"/>
      <c r="Q33" s="17">
        <f t="shared" si="3"/>
        <v>556.24</v>
      </c>
    </row>
    <row r="34" spans="1:17" ht="24" x14ac:dyDescent="0.2">
      <c r="A34" s="1" t="s">
        <v>26</v>
      </c>
      <c r="B34" s="6" t="s">
        <v>43</v>
      </c>
      <c r="C34" s="2" t="s">
        <v>53</v>
      </c>
      <c r="D34" s="21">
        <v>42496</v>
      </c>
      <c r="E34" s="21">
        <v>42496</v>
      </c>
      <c r="F34" s="5" t="s">
        <v>30</v>
      </c>
      <c r="G34" s="20"/>
      <c r="H34" s="24"/>
      <c r="I34" s="31">
        <f>233.25</f>
        <v>233.25</v>
      </c>
      <c r="J34" s="16"/>
      <c r="K34" s="28"/>
      <c r="L34" s="10"/>
      <c r="M34" s="10"/>
      <c r="N34" s="17">
        <f t="shared" si="0"/>
        <v>233.25</v>
      </c>
      <c r="O34" s="10"/>
      <c r="P34" s="10"/>
      <c r="Q34" s="17">
        <f t="shared" si="1"/>
        <v>233.25</v>
      </c>
    </row>
    <row r="35" spans="1:17" ht="24" x14ac:dyDescent="0.2">
      <c r="A35" s="1" t="s">
        <v>26</v>
      </c>
      <c r="B35" s="6" t="s">
        <v>43</v>
      </c>
      <c r="C35" s="2" t="s">
        <v>80</v>
      </c>
      <c r="D35" s="21">
        <v>42509</v>
      </c>
      <c r="E35" s="21">
        <v>42509</v>
      </c>
      <c r="F35" s="5" t="s">
        <v>35</v>
      </c>
      <c r="G35" s="20"/>
      <c r="H35" s="24"/>
      <c r="I35" s="33">
        <v>342</v>
      </c>
      <c r="J35" s="31">
        <f>69.59+6.3+20+2</f>
        <v>97.89</v>
      </c>
      <c r="K35" s="28"/>
      <c r="L35" s="10"/>
      <c r="M35" s="10"/>
      <c r="N35" s="17">
        <f t="shared" ref="N35:N61" si="4">SUM(I35:M35)</f>
        <v>439.89</v>
      </c>
      <c r="O35" s="10"/>
      <c r="P35" s="10"/>
      <c r="Q35" s="17">
        <f t="shared" si="1"/>
        <v>439.89</v>
      </c>
    </row>
    <row r="36" spans="1:17" ht="24" x14ac:dyDescent="0.2">
      <c r="A36" s="1" t="s">
        <v>26</v>
      </c>
      <c r="B36" s="6" t="s">
        <v>43</v>
      </c>
      <c r="C36" s="2" t="s">
        <v>34</v>
      </c>
      <c r="D36" s="21">
        <v>42524</v>
      </c>
      <c r="E36" s="21">
        <v>42524</v>
      </c>
      <c r="F36" s="5" t="s">
        <v>45</v>
      </c>
      <c r="G36" s="20"/>
      <c r="H36" s="24"/>
      <c r="I36" s="16"/>
      <c r="J36" s="31">
        <v>74.8</v>
      </c>
      <c r="K36" s="28"/>
      <c r="L36" s="10"/>
      <c r="M36" s="10"/>
      <c r="N36" s="17">
        <f t="shared" ref="N36" si="5">SUM(I36:M36)</f>
        <v>74.8</v>
      </c>
      <c r="O36" s="10"/>
      <c r="P36" s="10"/>
      <c r="Q36" s="17">
        <f t="shared" ref="Q36" si="6">SUM(N36:P36)</f>
        <v>74.8</v>
      </c>
    </row>
    <row r="37" spans="1:17" ht="24" x14ac:dyDescent="0.2">
      <c r="A37" s="1" t="s">
        <v>26</v>
      </c>
      <c r="B37" s="6" t="s">
        <v>43</v>
      </c>
      <c r="C37" s="2" t="s">
        <v>80</v>
      </c>
      <c r="D37" s="21">
        <v>42529</v>
      </c>
      <c r="E37" s="21">
        <v>42529</v>
      </c>
      <c r="F37" s="5" t="s">
        <v>45</v>
      </c>
      <c r="G37" s="20"/>
      <c r="H37" s="24"/>
      <c r="I37" s="16"/>
      <c r="J37" s="31">
        <v>74.8</v>
      </c>
      <c r="K37" s="28"/>
      <c r="L37" s="10"/>
      <c r="M37" s="10"/>
      <c r="N37" s="17">
        <f t="shared" si="4"/>
        <v>74.8</v>
      </c>
      <c r="O37" s="10"/>
      <c r="P37" s="10"/>
      <c r="Q37" s="17">
        <f t="shared" si="1"/>
        <v>74.8</v>
      </c>
    </row>
    <row r="38" spans="1:17" ht="24" x14ac:dyDescent="0.2">
      <c r="A38" s="1" t="s">
        <v>26</v>
      </c>
      <c r="B38" s="6" t="s">
        <v>43</v>
      </c>
      <c r="C38" s="2" t="s">
        <v>51</v>
      </c>
      <c r="D38" s="21">
        <v>42526</v>
      </c>
      <c r="E38" s="21">
        <v>42530</v>
      </c>
      <c r="F38" s="5" t="s">
        <v>63</v>
      </c>
      <c r="G38" s="20"/>
      <c r="H38" s="24"/>
      <c r="I38" s="33">
        <f>52.5</f>
        <v>52.5</v>
      </c>
      <c r="J38" s="10"/>
      <c r="K38" s="28"/>
      <c r="L38" s="10"/>
      <c r="M38" s="10"/>
      <c r="N38" s="17">
        <f t="shared" si="4"/>
        <v>52.5</v>
      </c>
      <c r="O38" s="10"/>
      <c r="P38" s="10"/>
      <c r="Q38" s="17">
        <f t="shared" si="1"/>
        <v>52.5</v>
      </c>
    </row>
    <row r="39" spans="1:17" x14ac:dyDescent="0.2">
      <c r="A39" s="11" t="s">
        <v>1</v>
      </c>
      <c r="B39" s="7" t="s">
        <v>23</v>
      </c>
      <c r="C39" s="4" t="s">
        <v>32</v>
      </c>
      <c r="D39" s="21">
        <v>42543</v>
      </c>
      <c r="E39" s="21">
        <v>42544</v>
      </c>
      <c r="F39" s="5" t="s">
        <v>18</v>
      </c>
      <c r="G39" s="12"/>
      <c r="H39" s="12"/>
      <c r="I39" s="16"/>
      <c r="J39" s="31">
        <v>120</v>
      </c>
      <c r="K39" s="32">
        <v>173.5</v>
      </c>
      <c r="L39" s="10"/>
      <c r="M39" s="13"/>
      <c r="N39" s="8">
        <f t="shared" si="4"/>
        <v>293.5</v>
      </c>
      <c r="O39" s="13"/>
      <c r="P39" s="13"/>
      <c r="Q39" s="8">
        <f>SUM(N39:O39:P39)</f>
        <v>293.5</v>
      </c>
    </row>
    <row r="40" spans="1:17" x14ac:dyDescent="0.2">
      <c r="A40" s="11" t="s">
        <v>31</v>
      </c>
      <c r="B40" s="7" t="s">
        <v>23</v>
      </c>
      <c r="C40" s="4" t="s">
        <v>32</v>
      </c>
      <c r="D40" s="21">
        <v>42543</v>
      </c>
      <c r="E40" s="21">
        <v>42544</v>
      </c>
      <c r="F40" s="5" t="s">
        <v>18</v>
      </c>
      <c r="G40" s="12"/>
      <c r="H40" s="12"/>
      <c r="I40" s="10"/>
      <c r="J40" s="10"/>
      <c r="K40" s="32">
        <v>173.5</v>
      </c>
      <c r="L40" s="10"/>
      <c r="M40" s="13"/>
      <c r="N40" s="8">
        <f t="shared" si="4"/>
        <v>173.5</v>
      </c>
      <c r="O40" s="13"/>
      <c r="P40" s="13"/>
      <c r="Q40" s="8">
        <f>SUM(N40:O40:P40)</f>
        <v>173.5</v>
      </c>
    </row>
    <row r="41" spans="1:17" x14ac:dyDescent="0.2">
      <c r="A41" s="11" t="s">
        <v>54</v>
      </c>
      <c r="B41" s="7" t="s">
        <v>28</v>
      </c>
      <c r="C41" s="4" t="s">
        <v>33</v>
      </c>
      <c r="D41" s="23">
        <v>42521</v>
      </c>
      <c r="E41" s="23">
        <v>42521</v>
      </c>
      <c r="F41" s="22" t="s">
        <v>72</v>
      </c>
      <c r="G41" s="11"/>
      <c r="H41" s="11"/>
      <c r="I41" s="26"/>
      <c r="J41" s="33">
        <v>75</v>
      </c>
      <c r="K41" s="26"/>
      <c r="L41" s="26"/>
      <c r="M41" s="18"/>
      <c r="N41" s="17">
        <f t="shared" si="4"/>
        <v>75</v>
      </c>
      <c r="O41" s="18"/>
      <c r="P41" s="18"/>
      <c r="Q41" s="17">
        <f>SUM(N41:O41:P41)</f>
        <v>75</v>
      </c>
    </row>
    <row r="42" spans="1:17" ht="24" x14ac:dyDescent="0.2">
      <c r="A42" s="11" t="s">
        <v>2</v>
      </c>
      <c r="B42" s="7" t="s">
        <v>19</v>
      </c>
      <c r="C42" s="7" t="s">
        <v>47</v>
      </c>
      <c r="D42" s="23">
        <v>42500</v>
      </c>
      <c r="E42" s="23">
        <v>42501</v>
      </c>
      <c r="F42" s="7" t="s">
        <v>37</v>
      </c>
      <c r="G42" s="11"/>
      <c r="H42" s="11"/>
      <c r="I42" s="33">
        <f>251.12+255.12</f>
        <v>506.24</v>
      </c>
      <c r="J42" s="34">
        <f>18+57</f>
        <v>75</v>
      </c>
      <c r="K42" s="35">
        <v>124</v>
      </c>
      <c r="L42" s="33">
        <v>26.5</v>
      </c>
      <c r="M42" s="18"/>
      <c r="N42" s="17">
        <f t="shared" si="4"/>
        <v>731.74</v>
      </c>
      <c r="O42" s="18"/>
      <c r="P42" s="18"/>
      <c r="Q42" s="17">
        <f t="shared" ref="Q42:Q47" si="7">SUM(N42:P42)</f>
        <v>731.74</v>
      </c>
    </row>
    <row r="43" spans="1:17" ht="24" x14ac:dyDescent="0.2">
      <c r="A43" s="11" t="s">
        <v>41</v>
      </c>
      <c r="B43" s="2" t="s">
        <v>68</v>
      </c>
      <c r="C43" s="4" t="s">
        <v>51</v>
      </c>
      <c r="D43" s="23">
        <v>42443</v>
      </c>
      <c r="E43" s="23">
        <v>42445</v>
      </c>
      <c r="F43" s="22" t="s">
        <v>62</v>
      </c>
      <c r="G43" s="11"/>
      <c r="H43" s="11"/>
      <c r="I43" s="16"/>
      <c r="J43" s="36">
        <f>55.2+58.94+56.89+56.64</f>
        <v>227.67000000000002</v>
      </c>
      <c r="K43" s="29"/>
      <c r="L43" s="33">
        <f>16+11.86+14.26</f>
        <v>42.12</v>
      </c>
      <c r="M43" s="18"/>
      <c r="N43" s="17">
        <f t="shared" si="4"/>
        <v>269.79000000000002</v>
      </c>
      <c r="O43" s="18"/>
      <c r="P43" s="18"/>
      <c r="Q43" s="17">
        <f t="shared" si="7"/>
        <v>269.79000000000002</v>
      </c>
    </row>
    <row r="44" spans="1:17" ht="24" x14ac:dyDescent="0.2">
      <c r="A44" s="11" t="s">
        <v>41</v>
      </c>
      <c r="B44" s="2" t="s">
        <v>68</v>
      </c>
      <c r="C44" s="4" t="s">
        <v>51</v>
      </c>
      <c r="D44" s="23">
        <v>42480</v>
      </c>
      <c r="E44" s="23">
        <v>42480</v>
      </c>
      <c r="F44" s="22" t="s">
        <v>18</v>
      </c>
      <c r="G44" s="11"/>
      <c r="H44" s="11"/>
      <c r="I44" s="16"/>
      <c r="J44" s="19">
        <v>10</v>
      </c>
      <c r="K44" s="29"/>
      <c r="L44" s="16"/>
      <c r="M44" s="18"/>
      <c r="N44" s="17">
        <f t="shared" si="4"/>
        <v>10</v>
      </c>
      <c r="O44" s="18"/>
      <c r="P44" s="18"/>
      <c r="Q44" s="17">
        <f t="shared" si="7"/>
        <v>10</v>
      </c>
    </row>
    <row r="45" spans="1:17" ht="24" x14ac:dyDescent="0.2">
      <c r="A45" s="11" t="s">
        <v>41</v>
      </c>
      <c r="B45" s="2" t="s">
        <v>68</v>
      </c>
      <c r="C45" s="2" t="s">
        <v>53</v>
      </c>
      <c r="D45" s="21">
        <v>42489</v>
      </c>
      <c r="E45" s="21">
        <v>42489</v>
      </c>
      <c r="F45" s="22" t="s">
        <v>18</v>
      </c>
      <c r="G45" s="11"/>
      <c r="H45" s="11"/>
      <c r="I45" s="16"/>
      <c r="J45" s="36">
        <v>13</v>
      </c>
      <c r="K45" s="29"/>
      <c r="L45" s="16"/>
      <c r="M45" s="18"/>
      <c r="N45" s="17">
        <f t="shared" si="4"/>
        <v>13</v>
      </c>
      <c r="O45" s="18"/>
      <c r="P45" s="18"/>
      <c r="Q45" s="17">
        <f t="shared" si="7"/>
        <v>13</v>
      </c>
    </row>
    <row r="46" spans="1:17" ht="24" x14ac:dyDescent="0.2">
      <c r="A46" s="11" t="s">
        <v>41</v>
      </c>
      <c r="B46" s="2" t="s">
        <v>68</v>
      </c>
      <c r="C46" s="2" t="s">
        <v>53</v>
      </c>
      <c r="D46" s="21">
        <v>42515</v>
      </c>
      <c r="E46" s="21">
        <v>42515</v>
      </c>
      <c r="F46" s="22" t="s">
        <v>30</v>
      </c>
      <c r="G46" s="11"/>
      <c r="H46" s="11"/>
      <c r="I46" s="33">
        <f>465.25+84.75</f>
        <v>550</v>
      </c>
      <c r="J46" s="36">
        <f>28.64+15</f>
        <v>43.64</v>
      </c>
      <c r="K46" s="29"/>
      <c r="L46" s="33">
        <v>3.79</v>
      </c>
      <c r="M46" s="18"/>
      <c r="N46" s="17">
        <f t="shared" si="4"/>
        <v>597.42999999999995</v>
      </c>
      <c r="O46" s="18"/>
      <c r="P46" s="18"/>
      <c r="Q46" s="17">
        <f t="shared" si="7"/>
        <v>597.42999999999995</v>
      </c>
    </row>
    <row r="47" spans="1:17" x14ac:dyDescent="0.2">
      <c r="A47" s="3" t="s">
        <v>44</v>
      </c>
      <c r="B47" s="3" t="s">
        <v>23</v>
      </c>
      <c r="C47" s="4" t="s">
        <v>32</v>
      </c>
      <c r="D47" s="21">
        <v>42543</v>
      </c>
      <c r="E47" s="21">
        <v>42544</v>
      </c>
      <c r="F47" s="5" t="s">
        <v>18</v>
      </c>
      <c r="G47" s="9"/>
      <c r="H47" s="9"/>
      <c r="I47" s="9"/>
      <c r="J47" s="31">
        <v>50</v>
      </c>
      <c r="K47" s="9"/>
      <c r="L47" s="9"/>
      <c r="M47" s="9"/>
      <c r="N47" s="8">
        <f t="shared" si="4"/>
        <v>50</v>
      </c>
      <c r="O47" s="9"/>
      <c r="P47" s="9"/>
      <c r="Q47" s="8">
        <f t="shared" si="7"/>
        <v>50</v>
      </c>
    </row>
    <row r="48" spans="1:17" x14ac:dyDescent="0.2">
      <c r="A48" s="11" t="s">
        <v>55</v>
      </c>
      <c r="B48" s="7" t="s">
        <v>23</v>
      </c>
      <c r="C48" s="4" t="s">
        <v>32</v>
      </c>
      <c r="D48" s="21">
        <v>42543</v>
      </c>
      <c r="E48" s="21">
        <v>42544</v>
      </c>
      <c r="F48" s="5" t="s">
        <v>18</v>
      </c>
      <c r="G48" s="12"/>
      <c r="H48" s="12"/>
      <c r="I48" s="31">
        <v>536.25</v>
      </c>
      <c r="J48" s="31">
        <f>141.54+6</f>
        <v>147.54</v>
      </c>
      <c r="K48" s="32">
        <v>173.5</v>
      </c>
      <c r="L48" s="10"/>
      <c r="M48" s="13"/>
      <c r="N48" s="8">
        <f t="shared" si="4"/>
        <v>857.29</v>
      </c>
      <c r="O48" s="13"/>
      <c r="P48" s="13"/>
      <c r="Q48" s="8">
        <f>SUM(N48:O48:P48)</f>
        <v>857.29</v>
      </c>
    </row>
    <row r="49" spans="1:17" x14ac:dyDescent="0.2">
      <c r="A49" s="3" t="s">
        <v>29</v>
      </c>
      <c r="B49" s="5" t="s">
        <v>46</v>
      </c>
      <c r="C49" s="2" t="s">
        <v>69</v>
      </c>
      <c r="D49" s="21">
        <v>42436</v>
      </c>
      <c r="E49" s="21">
        <v>42436</v>
      </c>
      <c r="F49" s="5" t="s">
        <v>18</v>
      </c>
      <c r="G49" s="9"/>
      <c r="H49" s="24"/>
      <c r="I49" s="10"/>
      <c r="J49" s="31">
        <v>20</v>
      </c>
      <c r="K49" s="28"/>
      <c r="L49" s="10"/>
      <c r="M49" s="10"/>
      <c r="N49" s="8">
        <f t="shared" si="4"/>
        <v>20</v>
      </c>
      <c r="O49" s="10"/>
      <c r="P49" s="10"/>
      <c r="Q49" s="8">
        <f t="shared" ref="Q49:Q61" si="8">SUM(N49:P49)</f>
        <v>20</v>
      </c>
    </row>
    <row r="50" spans="1:17" x14ac:dyDescent="0.2">
      <c r="A50" s="3" t="s">
        <v>29</v>
      </c>
      <c r="B50" s="5" t="s">
        <v>46</v>
      </c>
      <c r="C50" s="2" t="s">
        <v>34</v>
      </c>
      <c r="D50" s="21">
        <v>42437</v>
      </c>
      <c r="E50" s="21">
        <v>42437</v>
      </c>
      <c r="F50" s="5" t="s">
        <v>58</v>
      </c>
      <c r="G50" s="9"/>
      <c r="H50" s="24"/>
      <c r="I50" s="10"/>
      <c r="J50" s="31">
        <f>15+13+10+72.44</f>
        <v>110.44</v>
      </c>
      <c r="K50" s="28"/>
      <c r="L50" s="10"/>
      <c r="M50" s="10"/>
      <c r="N50" s="8">
        <f t="shared" si="4"/>
        <v>110.44</v>
      </c>
      <c r="O50" s="10"/>
      <c r="P50" s="10"/>
      <c r="Q50" s="8">
        <f t="shared" si="8"/>
        <v>110.44</v>
      </c>
    </row>
    <row r="51" spans="1:17" x14ac:dyDescent="0.2">
      <c r="A51" s="3" t="s">
        <v>29</v>
      </c>
      <c r="B51" s="5" t="s">
        <v>46</v>
      </c>
      <c r="C51" s="4" t="s">
        <v>51</v>
      </c>
      <c r="D51" s="21">
        <v>42447</v>
      </c>
      <c r="E51" s="21">
        <v>42447</v>
      </c>
      <c r="F51" s="5" t="s">
        <v>18</v>
      </c>
      <c r="G51" s="9"/>
      <c r="H51" s="24"/>
      <c r="I51" s="10"/>
      <c r="J51" s="31">
        <v>20</v>
      </c>
      <c r="K51" s="28"/>
      <c r="L51" s="10"/>
      <c r="M51" s="10"/>
      <c r="N51" s="8">
        <f t="shared" si="4"/>
        <v>20</v>
      </c>
      <c r="O51" s="10"/>
      <c r="P51" s="10"/>
      <c r="Q51" s="8">
        <f t="shared" si="8"/>
        <v>20</v>
      </c>
    </row>
    <row r="52" spans="1:17" x14ac:dyDescent="0.2">
      <c r="A52" s="3" t="s">
        <v>29</v>
      </c>
      <c r="B52" s="5" t="s">
        <v>46</v>
      </c>
      <c r="C52" s="4" t="s">
        <v>51</v>
      </c>
      <c r="D52" s="21">
        <v>42452</v>
      </c>
      <c r="E52" s="21">
        <v>42452</v>
      </c>
      <c r="F52" s="5" t="s">
        <v>18</v>
      </c>
      <c r="G52" s="9"/>
      <c r="H52" s="24"/>
      <c r="I52" s="10"/>
      <c r="J52" s="31">
        <v>7</v>
      </c>
      <c r="K52" s="28"/>
      <c r="L52" s="10"/>
      <c r="M52" s="10"/>
      <c r="N52" s="8">
        <f t="shared" si="4"/>
        <v>7</v>
      </c>
      <c r="O52" s="10"/>
      <c r="P52" s="10"/>
      <c r="Q52" s="8">
        <f t="shared" si="8"/>
        <v>7</v>
      </c>
    </row>
    <row r="53" spans="1:17" x14ac:dyDescent="0.2">
      <c r="A53" s="3" t="s">
        <v>29</v>
      </c>
      <c r="B53" s="5" t="s">
        <v>46</v>
      </c>
      <c r="C53" s="4" t="s">
        <v>33</v>
      </c>
      <c r="D53" s="21">
        <v>42520</v>
      </c>
      <c r="E53" s="21">
        <v>42521</v>
      </c>
      <c r="F53" s="5" t="s">
        <v>73</v>
      </c>
      <c r="G53" s="9"/>
      <c r="H53" s="24"/>
      <c r="I53" s="31">
        <v>711.25</v>
      </c>
      <c r="J53" s="31">
        <v>60</v>
      </c>
      <c r="K53" s="32">
        <v>111.79</v>
      </c>
      <c r="L53" s="31">
        <v>20</v>
      </c>
      <c r="M53" s="10"/>
      <c r="N53" s="8">
        <f t="shared" si="4"/>
        <v>903.04</v>
      </c>
      <c r="O53" s="10"/>
      <c r="P53" s="10"/>
      <c r="Q53" s="8">
        <f t="shared" si="8"/>
        <v>903.04</v>
      </c>
    </row>
    <row r="54" spans="1:17" x14ac:dyDescent="0.2">
      <c r="A54" s="3" t="s">
        <v>29</v>
      </c>
      <c r="B54" s="5" t="s">
        <v>46</v>
      </c>
      <c r="C54" s="4" t="s">
        <v>51</v>
      </c>
      <c r="D54" s="21">
        <v>42467</v>
      </c>
      <c r="E54" s="21">
        <v>42467</v>
      </c>
      <c r="F54" s="5" t="s">
        <v>18</v>
      </c>
      <c r="G54" s="9"/>
      <c r="H54" s="9"/>
      <c r="I54" s="10"/>
      <c r="J54" s="31">
        <v>25</v>
      </c>
      <c r="K54" s="10"/>
      <c r="L54" s="10"/>
      <c r="M54" s="10"/>
      <c r="N54" s="8">
        <f t="shared" si="4"/>
        <v>25</v>
      </c>
      <c r="O54" s="10"/>
      <c r="P54" s="10"/>
      <c r="Q54" s="8">
        <f t="shared" si="8"/>
        <v>25</v>
      </c>
    </row>
    <row r="55" spans="1:17" x14ac:dyDescent="0.2">
      <c r="A55" s="3" t="s">
        <v>29</v>
      </c>
      <c r="B55" s="5" t="s">
        <v>46</v>
      </c>
      <c r="C55" s="2" t="s">
        <v>69</v>
      </c>
      <c r="D55" s="21">
        <v>42471</v>
      </c>
      <c r="E55" s="21">
        <v>42471</v>
      </c>
      <c r="F55" s="5" t="s">
        <v>18</v>
      </c>
      <c r="G55" s="9"/>
      <c r="H55" s="24"/>
      <c r="I55" s="10"/>
      <c r="J55" s="31">
        <v>2.0499999999999998</v>
      </c>
      <c r="K55" s="28"/>
      <c r="L55" s="10"/>
      <c r="M55" s="10"/>
      <c r="N55" s="8">
        <f t="shared" si="4"/>
        <v>2.0499999999999998</v>
      </c>
      <c r="O55" s="10"/>
      <c r="P55" s="10"/>
      <c r="Q55" s="8">
        <f t="shared" si="8"/>
        <v>2.0499999999999998</v>
      </c>
    </row>
    <row r="56" spans="1:17" x14ac:dyDescent="0.2">
      <c r="A56" s="3" t="s">
        <v>29</v>
      </c>
      <c r="B56" s="5" t="s">
        <v>46</v>
      </c>
      <c r="C56" s="4" t="s">
        <v>74</v>
      </c>
      <c r="D56" s="21">
        <v>42475</v>
      </c>
      <c r="E56" s="21">
        <v>42475</v>
      </c>
      <c r="F56" s="5" t="s">
        <v>35</v>
      </c>
      <c r="G56" s="9"/>
      <c r="H56" s="24"/>
      <c r="I56" s="31">
        <v>423.25</v>
      </c>
      <c r="J56" s="10"/>
      <c r="K56" s="28"/>
      <c r="L56" s="10"/>
      <c r="M56" s="10"/>
      <c r="N56" s="17">
        <f t="shared" si="4"/>
        <v>423.25</v>
      </c>
      <c r="O56" s="10"/>
      <c r="P56" s="10"/>
      <c r="Q56" s="17">
        <f t="shared" si="8"/>
        <v>423.25</v>
      </c>
    </row>
    <row r="57" spans="1:17" x14ac:dyDescent="0.2">
      <c r="A57" s="3" t="s">
        <v>29</v>
      </c>
      <c r="B57" s="5" t="s">
        <v>46</v>
      </c>
      <c r="C57" s="2" t="s">
        <v>57</v>
      </c>
      <c r="D57" s="21">
        <v>42506</v>
      </c>
      <c r="E57" s="21">
        <v>42506</v>
      </c>
      <c r="F57" s="5" t="s">
        <v>18</v>
      </c>
      <c r="G57" s="9"/>
      <c r="H57" s="24"/>
      <c r="I57" s="10"/>
      <c r="J57" s="31">
        <v>5.04</v>
      </c>
      <c r="K57" s="28"/>
      <c r="L57" s="10"/>
      <c r="M57" s="10"/>
      <c r="N57" s="8">
        <f t="shared" si="4"/>
        <v>5.04</v>
      </c>
      <c r="O57" s="10"/>
      <c r="P57" s="10"/>
      <c r="Q57" s="8">
        <f t="shared" si="8"/>
        <v>5.04</v>
      </c>
    </row>
    <row r="58" spans="1:17" x14ac:dyDescent="0.2">
      <c r="A58" s="3" t="s">
        <v>29</v>
      </c>
      <c r="B58" s="5" t="s">
        <v>46</v>
      </c>
      <c r="C58" s="2" t="s">
        <v>69</v>
      </c>
      <c r="D58" s="21">
        <v>42509</v>
      </c>
      <c r="E58" s="21">
        <v>42509</v>
      </c>
      <c r="F58" s="5" t="s">
        <v>18</v>
      </c>
      <c r="G58" s="9"/>
      <c r="H58" s="24"/>
      <c r="I58" s="10"/>
      <c r="J58" s="31">
        <v>12</v>
      </c>
      <c r="K58" s="28"/>
      <c r="L58" s="10"/>
      <c r="M58" s="10"/>
      <c r="N58" s="8">
        <f t="shared" si="4"/>
        <v>12</v>
      </c>
      <c r="O58" s="10"/>
      <c r="P58" s="10"/>
      <c r="Q58" s="8">
        <f t="shared" si="8"/>
        <v>12</v>
      </c>
    </row>
    <row r="59" spans="1:17" x14ac:dyDescent="0.2">
      <c r="A59" s="3" t="s">
        <v>29</v>
      </c>
      <c r="B59" s="5" t="s">
        <v>46</v>
      </c>
      <c r="C59" s="5" t="s">
        <v>80</v>
      </c>
      <c r="D59" s="21">
        <v>42529</v>
      </c>
      <c r="E59" s="21">
        <v>42529</v>
      </c>
      <c r="F59" s="5" t="s">
        <v>73</v>
      </c>
      <c r="G59" s="9"/>
      <c r="H59" s="24"/>
      <c r="I59" s="31">
        <v>500.25</v>
      </c>
      <c r="J59" s="10" t="s">
        <v>59</v>
      </c>
      <c r="K59" s="10" t="s">
        <v>59</v>
      </c>
      <c r="L59" s="10" t="s">
        <v>59</v>
      </c>
      <c r="M59" s="10"/>
      <c r="N59" s="8">
        <f t="shared" si="4"/>
        <v>500.25</v>
      </c>
      <c r="O59" s="10"/>
      <c r="P59" s="10"/>
      <c r="Q59" s="8">
        <f t="shared" si="8"/>
        <v>500.25</v>
      </c>
    </row>
    <row r="60" spans="1:17" x14ac:dyDescent="0.2">
      <c r="A60" s="3" t="s">
        <v>70</v>
      </c>
      <c r="B60" s="2" t="s">
        <v>23</v>
      </c>
      <c r="C60" s="4" t="s">
        <v>33</v>
      </c>
      <c r="D60" s="21">
        <v>42517</v>
      </c>
      <c r="E60" s="21">
        <v>42518</v>
      </c>
      <c r="F60" s="3" t="s">
        <v>37</v>
      </c>
      <c r="G60" s="24"/>
      <c r="H60" s="25"/>
      <c r="I60" s="9"/>
      <c r="J60" s="10"/>
      <c r="K60" s="32">
        <v>124</v>
      </c>
      <c r="L60" s="9"/>
      <c r="M60" s="9"/>
      <c r="N60" s="8">
        <f t="shared" si="4"/>
        <v>124</v>
      </c>
      <c r="O60" s="9"/>
      <c r="P60" s="9"/>
      <c r="Q60" s="8">
        <f t="shared" si="8"/>
        <v>124</v>
      </c>
    </row>
    <row r="61" spans="1:17" x14ac:dyDescent="0.2">
      <c r="A61" s="3" t="s">
        <v>56</v>
      </c>
      <c r="B61" s="2" t="s">
        <v>23</v>
      </c>
      <c r="C61" s="4" t="s">
        <v>32</v>
      </c>
      <c r="D61" s="21">
        <v>42543</v>
      </c>
      <c r="E61" s="21">
        <v>42544</v>
      </c>
      <c r="F61" s="5" t="s">
        <v>18</v>
      </c>
      <c r="G61" s="9"/>
      <c r="H61" s="24"/>
      <c r="I61" s="9"/>
      <c r="J61" s="10"/>
      <c r="K61" s="32">
        <v>173.5</v>
      </c>
      <c r="L61" s="9"/>
      <c r="M61" s="9"/>
      <c r="N61" s="8">
        <f t="shared" si="4"/>
        <v>173.5</v>
      </c>
      <c r="O61" s="9"/>
      <c r="P61" s="9"/>
      <c r="Q61" s="8">
        <f t="shared" si="8"/>
        <v>173.5</v>
      </c>
    </row>
  </sheetData>
  <autoFilter ref="A1:R61"/>
  <sortState ref="A2:U61">
    <sortCondition ref="A2:A61"/>
    <sortCondition ref="D2:D61"/>
  </sortState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Q1apr-Jun-2016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2016-05-05T19:21:44Z</cp:lastPrinted>
  <dcterms:created xsi:type="dcterms:W3CDTF">2015-01-27T19:18:18Z</dcterms:created>
  <dcterms:modified xsi:type="dcterms:W3CDTF">2017-02-02T16:59:07Z</dcterms:modified>
</cp:coreProperties>
</file>